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E:\Faculty\Grad 2024\Reservoir\Excell Sheets\"/>
    </mc:Choice>
  </mc:AlternateContent>
  <xr:revisionPtr revIDLastSave="0" documentId="13_ncr:1_{BDC63780-F230-485B-9C3B-5049454A4949}" xr6:coauthVersionLast="47" xr6:coauthVersionMax="47" xr10:uidLastSave="{00000000-0000-0000-0000-000000000000}"/>
  <bookViews>
    <workbookView xWindow="-120" yWindow="-120" windowWidth="29040" windowHeight="16440" xr2:uid="{CDD19FDE-F3A2-495F-94B6-2E87F70F285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55" i="1" l="1"/>
  <c r="T10" i="1"/>
  <c r="O48" i="1"/>
  <c r="O47" i="1"/>
  <c r="P48" i="1"/>
  <c r="P47" i="1"/>
  <c r="Q48" i="1"/>
  <c r="Q47" i="1"/>
  <c r="R48" i="1"/>
  <c r="R47" i="1"/>
  <c r="R46" i="1"/>
  <c r="R45" i="1"/>
  <c r="R44" i="1"/>
  <c r="S48" i="1"/>
  <c r="S47" i="1"/>
  <c r="S46" i="1"/>
  <c r="S45" i="1"/>
  <c r="S44" i="1"/>
  <c r="T48" i="1"/>
  <c r="T47" i="1"/>
  <c r="T46" i="1"/>
  <c r="T45" i="1"/>
  <c r="T44" i="1"/>
  <c r="Q46" i="1"/>
  <c r="P46" i="1"/>
  <c r="O46" i="1"/>
  <c r="Q45" i="1"/>
  <c r="P45" i="1"/>
  <c r="O45" i="1"/>
  <c r="Q44" i="1"/>
  <c r="P44" i="1"/>
  <c r="O44" i="1"/>
  <c r="Y44" i="1" l="1"/>
  <c r="Y45" i="1"/>
  <c r="AA45" i="1" s="1"/>
  <c r="Y46" i="1"/>
  <c r="AA46" i="1" s="1"/>
  <c r="Y47" i="1"/>
  <c r="AA47" i="1" s="1"/>
  <c r="Y48" i="1"/>
  <c r="AA48" i="1" s="1"/>
  <c r="V45" i="1"/>
  <c r="V46" i="1"/>
  <c r="V47" i="1"/>
  <c r="V48" i="1"/>
  <c r="V44" i="1"/>
  <c r="X45" i="1"/>
  <c r="X46" i="1"/>
  <c r="X47" i="1"/>
  <c r="X48" i="1"/>
  <c r="X44" i="1"/>
  <c r="W45" i="1"/>
  <c r="W46" i="1"/>
  <c r="W47" i="1"/>
  <c r="W48" i="1"/>
  <c r="W44" i="1"/>
  <c r="E57" i="1"/>
  <c r="E58" i="1"/>
  <c r="E59" i="1"/>
  <c r="E60" i="1"/>
  <c r="E61" i="1"/>
  <c r="E62" i="1"/>
  <c r="F57" i="1"/>
  <c r="F58" i="1"/>
  <c r="F59" i="1"/>
  <c r="F60" i="1"/>
  <c r="F61" i="1"/>
  <c r="F62" i="1"/>
  <c r="G57" i="1"/>
  <c r="G58" i="1"/>
  <c r="G59" i="1"/>
  <c r="G60" i="1"/>
  <c r="G61" i="1"/>
  <c r="G62" i="1"/>
  <c r="G56" i="1"/>
  <c r="E56" i="1"/>
  <c r="F56" i="1"/>
  <c r="G44" i="1"/>
  <c r="G45" i="1"/>
  <c r="G46" i="1"/>
  <c r="G47" i="1"/>
  <c r="G48" i="1"/>
  <c r="G49" i="1"/>
  <c r="G43" i="1"/>
  <c r="F44" i="1"/>
  <c r="F45" i="1"/>
  <c r="F46" i="1"/>
  <c r="F47" i="1"/>
  <c r="F48" i="1"/>
  <c r="F49" i="1"/>
  <c r="F43" i="1"/>
  <c r="E44" i="1"/>
  <c r="E45" i="1"/>
  <c r="E46" i="1"/>
  <c r="E47" i="1"/>
  <c r="E48" i="1"/>
  <c r="E49" i="1"/>
  <c r="E43" i="1"/>
  <c r="G23" i="1"/>
  <c r="G18" i="1"/>
  <c r="G19" i="1"/>
  <c r="G20" i="1"/>
  <c r="G21" i="1"/>
  <c r="G22" i="1"/>
  <c r="G17" i="1"/>
  <c r="F18" i="1"/>
  <c r="F19" i="1"/>
  <c r="F20" i="1"/>
  <c r="F21" i="1"/>
  <c r="F22" i="1"/>
  <c r="F23" i="1"/>
  <c r="F17" i="1"/>
  <c r="E18" i="1"/>
  <c r="E19" i="1"/>
  <c r="E20" i="1"/>
  <c r="E21" i="1"/>
  <c r="E22" i="1"/>
  <c r="E23" i="1"/>
  <c r="E17" i="1"/>
  <c r="G31" i="1"/>
  <c r="G32" i="1"/>
  <c r="G33" i="1"/>
  <c r="G34" i="1"/>
  <c r="G35" i="1"/>
  <c r="G36" i="1"/>
  <c r="G30" i="1"/>
  <c r="F31" i="1"/>
  <c r="F32" i="1"/>
  <c r="F33" i="1"/>
  <c r="F34" i="1"/>
  <c r="F35" i="1"/>
  <c r="F36" i="1"/>
  <c r="F30" i="1"/>
  <c r="E31" i="1"/>
  <c r="E32" i="1"/>
  <c r="E33" i="1"/>
  <c r="E34" i="1"/>
  <c r="E35" i="1"/>
  <c r="E36" i="1"/>
  <c r="E30" i="1"/>
  <c r="E4" i="1"/>
  <c r="F4" i="1"/>
  <c r="G4" i="1"/>
  <c r="E5" i="1"/>
  <c r="F5" i="1"/>
  <c r="G5" i="1"/>
  <c r="E6" i="1"/>
  <c r="F6" i="1"/>
  <c r="G6" i="1"/>
  <c r="E7" i="1"/>
  <c r="F7" i="1"/>
  <c r="G7" i="1"/>
  <c r="E8" i="1"/>
  <c r="F8" i="1"/>
  <c r="G8" i="1"/>
  <c r="E9" i="1"/>
  <c r="F9" i="1"/>
  <c r="G9" i="1"/>
  <c r="E10" i="1"/>
  <c r="F10" i="1"/>
  <c r="G10" i="1"/>
  <c r="S33" i="1" a="1"/>
  <c r="S36" i="1" a="1"/>
  <c r="S35" i="1" a="1"/>
  <c r="S34" i="1" a="1"/>
  <c r="S16" i="1" a="1"/>
  <c r="S19" i="1" a="1"/>
  <c r="S18" i="1" a="1"/>
  <c r="S17" i="1" a="1"/>
  <c r="S9" i="1" a="1"/>
  <c r="S10" i="1" a="1"/>
  <c r="S12" i="1" a="1"/>
  <c r="S13" i="1" a="1"/>
  <c r="S11" i="1" a="1"/>
  <c r="S14" i="1" a="1"/>
  <c r="S15" i="1" a="1"/>
  <c r="S26" i="1" a="1"/>
  <c r="S32" i="1" a="1"/>
  <c r="S30" i="1" a="1"/>
  <c r="S29" i="1" a="1"/>
  <c r="S31" i="1" a="1"/>
  <c r="S28" i="1" a="1"/>
  <c r="S27" i="1" a="1"/>
  <c r="Q26" i="1" a="1"/>
  <c r="Q30" i="1" a="1"/>
  <c r="Q31" i="1" a="1"/>
  <c r="Q28" i="1" a="1"/>
  <c r="Q29" i="1" a="1"/>
  <c r="Q27" i="1" a="1"/>
  <c r="Q32" i="1" a="1"/>
  <c r="O9" i="1" a="1"/>
  <c r="O26" i="1" a="1"/>
  <c r="O31" i="1" a="1"/>
  <c r="O27" i="1" a="1"/>
  <c r="O29" i="1" a="1"/>
  <c r="O30" i="1" a="1"/>
  <c r="O28" i="1" a="1"/>
  <c r="P26" i="1" a="1"/>
  <c r="P27" i="1" a="1"/>
  <c r="P30" i="1" a="1"/>
  <c r="P29" i="1" a="1"/>
  <c r="P31" i="1" a="1"/>
  <c r="P28" i="1" a="1"/>
  <c r="R19" i="1" a="1"/>
  <c r="R18" i="1" a="1"/>
  <c r="R17" i="1" a="1"/>
  <c r="R16" i="1" a="1"/>
  <c r="R33" i="1" a="1"/>
  <c r="R36" i="1" a="1"/>
  <c r="R35" i="1" a="1"/>
  <c r="R34" i="1" a="1"/>
  <c r="Q33" i="1" a="1"/>
  <c r="Q34" i="1" a="1"/>
  <c r="Q35" i="1" a="1"/>
  <c r="Q36" i="1" a="1"/>
  <c r="O15" i="1" a="1"/>
  <c r="R15" i="1" a="1"/>
  <c r="R14" i="1" a="1"/>
  <c r="R13" i="1" a="1"/>
  <c r="R12" i="1" a="1"/>
  <c r="R11" i="1" a="1"/>
  <c r="R10" i="1" a="1"/>
  <c r="R9" i="1" a="1"/>
  <c r="R26" i="1" a="1"/>
  <c r="R30" i="1" a="1"/>
  <c r="R31" i="1" a="1"/>
  <c r="R28" i="1" a="1"/>
  <c r="R29" i="1" a="1"/>
  <c r="R27" i="1" a="1"/>
  <c r="R32" i="1" a="1"/>
  <c r="P32" i="1" a="1"/>
  <c r="P36" i="1" a="1"/>
  <c r="P35" i="1" a="1"/>
  <c r="P34" i="1" a="1"/>
  <c r="P33" i="1" a="1"/>
  <c r="O32" i="1" a="1"/>
  <c r="O33" i="1" a="1"/>
  <c r="O34" i="1" a="1"/>
  <c r="O35" i="1" a="1"/>
  <c r="O36" i="1" a="1"/>
  <c r="Q17" i="1" a="1"/>
  <c r="Q18" i="1" a="1"/>
  <c r="Q19" i="1" a="1"/>
  <c r="Q16" i="1" a="1"/>
  <c r="Q10" i="1" a="1"/>
  <c r="Q14" i="1" a="1"/>
  <c r="Q15" i="1" a="1"/>
  <c r="Q11" i="1" a="1"/>
  <c r="Q12" i="1" a="1"/>
  <c r="Q13" i="1" a="1"/>
  <c r="Q9" i="1" a="1"/>
  <c r="P16" i="1" a="1"/>
  <c r="P17" i="1" a="1"/>
  <c r="P18" i="1" a="1"/>
  <c r="P19" i="1" a="1"/>
  <c r="P15" i="1" a="1"/>
  <c r="P11" i="1" a="1"/>
  <c r="P14" i="1" a="1"/>
  <c r="P12" i="1" a="1"/>
  <c r="P13" i="1" a="1"/>
  <c r="P10" i="1" a="1"/>
  <c r="P9" i="1" a="1"/>
  <c r="O16" i="1" a="1"/>
  <c r="O17" i="1" a="1"/>
  <c r="O18" i="1" a="1"/>
  <c r="O19" i="1" a="1"/>
  <c r="O11" i="1" a="1"/>
  <c r="O12" i="1" a="1"/>
  <c r="O13" i="1" a="1"/>
  <c r="O14" i="1" a="1"/>
  <c r="O10" i="1" a="1"/>
  <c r="O36" i="1" l="1"/>
  <c r="O35" i="1"/>
  <c r="O34" i="1"/>
  <c r="O33" i="1"/>
  <c r="O32" i="1"/>
  <c r="P33" i="1"/>
  <c r="P34" i="1"/>
  <c r="P35" i="1"/>
  <c r="P36" i="1"/>
  <c r="P32" i="1"/>
  <c r="R32" i="1"/>
  <c r="R27" i="1"/>
  <c r="R29" i="1"/>
  <c r="R28" i="1"/>
  <c r="R31" i="1"/>
  <c r="R30" i="1"/>
  <c r="R26" i="1"/>
  <c r="R9" i="1"/>
  <c r="R10" i="1"/>
  <c r="R11" i="1"/>
  <c r="R12" i="1"/>
  <c r="R13" i="1"/>
  <c r="R14" i="1"/>
  <c r="R15" i="1"/>
  <c r="O15" i="1"/>
  <c r="Q36" i="1"/>
  <c r="Q35" i="1"/>
  <c r="Q34" i="1"/>
  <c r="Q33" i="1"/>
  <c r="R34" i="1"/>
  <c r="R35" i="1"/>
  <c r="R36" i="1"/>
  <c r="R33" i="1"/>
  <c r="R16" i="1"/>
  <c r="R17" i="1"/>
  <c r="R18" i="1"/>
  <c r="R19" i="1"/>
  <c r="P28" i="1"/>
  <c r="P31" i="1"/>
  <c r="P29" i="1"/>
  <c r="P30" i="1"/>
  <c r="P27" i="1"/>
  <c r="P26" i="1"/>
  <c r="O28" i="1"/>
  <c r="O30" i="1"/>
  <c r="O29" i="1"/>
  <c r="O27" i="1"/>
  <c r="O31" i="1"/>
  <c r="O26" i="1"/>
  <c r="O9" i="1"/>
  <c r="Q32" i="1"/>
  <c r="Q27" i="1"/>
  <c r="Q29" i="1"/>
  <c r="Q28" i="1"/>
  <c r="Q31" i="1"/>
  <c r="Q30" i="1"/>
  <c r="Q26" i="1"/>
  <c r="S27" i="1"/>
  <c r="S28" i="1"/>
  <c r="S31" i="1"/>
  <c r="S29" i="1"/>
  <c r="S30" i="1"/>
  <c r="S32" i="1"/>
  <c r="S26" i="1"/>
  <c r="S15" i="1"/>
  <c r="S14" i="1"/>
  <c r="S11" i="1"/>
  <c r="S13" i="1"/>
  <c r="S12" i="1"/>
  <c r="S10" i="1"/>
  <c r="S9" i="1"/>
  <c r="S17" i="1"/>
  <c r="S18" i="1"/>
  <c r="S19" i="1"/>
  <c r="S16" i="1"/>
  <c r="S34" i="1"/>
  <c r="S35" i="1"/>
  <c r="S36" i="1"/>
  <c r="S33" i="1"/>
  <c r="Z44" i="1"/>
  <c r="Z48" i="1"/>
  <c r="Z47" i="1"/>
  <c r="Z46" i="1"/>
  <c r="Z45" i="1"/>
  <c r="AA44" i="1"/>
  <c r="AA49" i="1" s="1"/>
  <c r="Q19" i="1"/>
  <c r="Q18" i="1"/>
  <c r="Q17" i="1"/>
  <c r="Q16" i="1"/>
  <c r="Q13" i="1"/>
  <c r="Q12" i="1"/>
  <c r="Q11" i="1"/>
  <c r="Q15" i="1"/>
  <c r="Q14" i="1"/>
  <c r="Q10" i="1"/>
  <c r="Q9" i="1"/>
  <c r="P19" i="1"/>
  <c r="P18" i="1"/>
  <c r="P17" i="1"/>
  <c r="P16" i="1"/>
  <c r="P15" i="1"/>
  <c r="P10" i="1"/>
  <c r="P13" i="1"/>
  <c r="P12" i="1"/>
  <c r="P14" i="1"/>
  <c r="P11" i="1"/>
  <c r="P9" i="1"/>
  <c r="O19" i="1"/>
  <c r="O18" i="1"/>
  <c r="O17" i="1"/>
  <c r="O16" i="1"/>
  <c r="O14" i="1"/>
  <c r="O13" i="1"/>
  <c r="O12" i="1"/>
  <c r="O11" i="1"/>
  <c r="O10" i="1"/>
  <c r="Y49" i="1"/>
  <c r="V49" i="1"/>
  <c r="X49" i="1"/>
  <c r="W49" i="1"/>
  <c r="T29" i="1" l="1"/>
  <c r="P67" i="1" s="1"/>
  <c r="T32" i="1"/>
  <c r="P70" i="1" s="1"/>
  <c r="T18" i="1"/>
  <c r="O73" i="1" s="1"/>
  <c r="T15" i="1"/>
  <c r="O70" i="1" s="1"/>
  <c r="T19" i="1"/>
  <c r="O74" i="1" s="1"/>
  <c r="T16" i="1"/>
  <c r="O71" i="1" s="1"/>
  <c r="T11" i="1"/>
  <c r="O66" i="1" s="1"/>
  <c r="T9" i="1"/>
  <c r="O64" i="1" s="1"/>
  <c r="T12" i="1"/>
  <c r="O67" i="1" s="1"/>
  <c r="T35" i="1"/>
  <c r="P73" i="1" s="1"/>
  <c r="T13" i="1"/>
  <c r="O68" i="1" s="1"/>
  <c r="T33" i="1"/>
  <c r="P71" i="1" s="1"/>
  <c r="T27" i="1"/>
  <c r="P65" i="1" s="1"/>
  <c r="T31" i="1"/>
  <c r="P69" i="1" s="1"/>
  <c r="T34" i="1"/>
  <c r="P72" i="1" s="1"/>
  <c r="T28" i="1"/>
  <c r="P66" i="1" s="1"/>
  <c r="T17" i="1"/>
  <c r="O72" i="1" s="1"/>
  <c r="O65" i="1"/>
  <c r="T14" i="1"/>
  <c r="O69" i="1" s="1"/>
  <c r="T36" i="1"/>
  <c r="P74" i="1" s="1"/>
  <c r="T26" i="1"/>
  <c r="P64" i="1" s="1"/>
  <c r="Z49" i="1"/>
  <c r="P54" i="1" s="1"/>
  <c r="T30" i="1"/>
  <c r="P68" i="1" s="1"/>
  <c r="S68" i="1" s="1"/>
  <c r="P52" i="1"/>
  <c r="P53" i="1"/>
  <c r="S66" i="1" l="1"/>
  <c r="S72" i="1"/>
  <c r="R66" i="1"/>
  <c r="S64" i="1"/>
  <c r="R64" i="1"/>
  <c r="S69" i="1"/>
  <c r="R71" i="1"/>
  <c r="S65" i="1"/>
  <c r="R74" i="1"/>
  <c r="S74" i="1"/>
  <c r="S71" i="1"/>
  <c r="R70" i="1"/>
  <c r="R69" i="1"/>
  <c r="R68" i="1"/>
  <c r="R73" i="1"/>
  <c r="R65" i="1"/>
  <c r="S73" i="1"/>
  <c r="S70" i="1"/>
  <c r="Q64" i="1"/>
  <c r="Q74" i="1"/>
  <c r="Q72" i="1"/>
  <c r="Q65" i="1"/>
  <c r="Q66" i="1"/>
  <c r="Q67" i="1"/>
  <c r="Q68" i="1"/>
  <c r="Q70" i="1"/>
  <c r="Q69" i="1"/>
  <c r="Q73" i="1"/>
  <c r="Q71" i="1"/>
  <c r="R72" i="1"/>
  <c r="R67" i="1"/>
  <c r="S6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<sst xmlns="http://schemas.openxmlformats.org/spreadsheetml/2006/main" count="94" uniqueCount="43">
  <si>
    <t>Swc</t>
  </si>
  <si>
    <t>Sw</t>
  </si>
  <si>
    <t xml:space="preserve">Sw
% </t>
  </si>
  <si>
    <t xml:space="preserve">Krw </t>
  </si>
  <si>
    <t xml:space="preserve">Krg </t>
  </si>
  <si>
    <t xml:space="preserve">Sw* </t>
  </si>
  <si>
    <t xml:space="preserve">K*rg </t>
  </si>
  <si>
    <t>K*rw</t>
  </si>
  <si>
    <t xml:space="preserve">Swi </t>
  </si>
  <si>
    <t xml:space="preserve">Sgr </t>
  </si>
  <si>
    <t xml:space="preserve">Φ </t>
  </si>
  <si>
    <t xml:space="preserve">K </t>
  </si>
  <si>
    <t>md</t>
  </si>
  <si>
    <t>Sample No.6</t>
  </si>
  <si>
    <t>Sample No.43</t>
  </si>
  <si>
    <t>Sample.No.18</t>
  </si>
  <si>
    <t>Sample.No.51</t>
  </si>
  <si>
    <t>Sample.No.67</t>
  </si>
  <si>
    <t xml:space="preserve">Sample.No.6 </t>
  </si>
  <si>
    <t xml:space="preserve">Sample.No.18 </t>
  </si>
  <si>
    <t xml:space="preserve">Sample.No.43 </t>
  </si>
  <si>
    <t xml:space="preserve">Sample.No.51 </t>
  </si>
  <si>
    <t xml:space="preserve">Sample.No.67 </t>
  </si>
  <si>
    <t>Φ</t>
  </si>
  <si>
    <t>Sgr</t>
  </si>
  <si>
    <t>h,ft</t>
  </si>
  <si>
    <t>Φ*h*Sgr</t>
  </si>
  <si>
    <t>Φ*h*Swc</t>
  </si>
  <si>
    <t>Φ*h</t>
  </si>
  <si>
    <t>Swc)avg</t>
  </si>
  <si>
    <t>Sgr)avg</t>
  </si>
  <si>
    <t>K*rg</t>
  </si>
  <si>
    <t>h*K</t>
  </si>
  <si>
    <t>K*rw)avg</t>
  </si>
  <si>
    <t>kabs</t>
  </si>
  <si>
    <t>K*rg)avg</t>
  </si>
  <si>
    <t>Krg)swc</t>
  </si>
  <si>
    <t>Kwc)sgr</t>
  </si>
  <si>
    <t>h*k*Krg)swc</t>
  </si>
  <si>
    <t>h*k*Kwc)sgr</t>
  </si>
  <si>
    <t>Sw*</t>
  </si>
  <si>
    <t>Krw</t>
  </si>
  <si>
    <t>Krg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</si>
</sst>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0.0"/>
  </numFmts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0"/>
      <color theme="1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9.9978637043366805E-2"/>
        <bgColor indexed="64"/>
      </patternFill>
    </fill>
    <fill>
      <patternFill patternType="solid">
        <fgColor theme="3" tint="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39997558519241921"/>
        <bgColor indexed="64"/>
      </patternFill>
    </fill>
  </fills>
  <borders count="26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4">
    <xf numFmtId="0" fontId="0" fillId="0" borderId="0" xfId="0"/>
    <xf numFmtId="0" fontId="0" fillId="2" borderId="0" xfId="0" applyFill="1" applyAlignment="1">
      <alignment horizontal="center" vertic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10" fontId="6" fillId="0" borderId="1" xfId="0" applyNumberFormat="1" applyFont="1" applyBorder="1" applyAlignment="1">
      <alignment horizontal="center" vertical="center" wrapText="1"/>
    </xf>
    <xf numFmtId="0" fontId="0" fillId="2" borderId="0" xfId="0" applyFill="1" applyAlignment="1">
      <alignment horizontal="center"/>
    </xf>
    <xf numFmtId="0" fontId="4" fillId="2" borderId="0" xfId="0" applyFont="1" applyFill="1" applyAlignment="1">
      <alignment horizontal="center" vertical="center" wrapText="1"/>
    </xf>
    <xf numFmtId="0" fontId="7" fillId="4" borderId="3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10" fontId="6" fillId="2" borderId="0" xfId="0" applyNumberFormat="1" applyFont="1" applyFill="1" applyAlignment="1">
      <alignment horizontal="center" vertical="center" wrapText="1"/>
    </xf>
    <xf numFmtId="9" fontId="6" fillId="0" borderId="1" xfId="1" applyFont="1" applyBorder="1" applyAlignment="1">
      <alignment horizontal="center" vertical="center" wrapText="1"/>
    </xf>
    <xf numFmtId="10" fontId="6" fillId="0" borderId="1" xfId="1" applyNumberFormat="1" applyFont="1" applyBorder="1" applyAlignment="1">
      <alignment horizontal="center" vertical="center" wrapText="1"/>
    </xf>
    <xf numFmtId="164" fontId="0" fillId="2" borderId="9" xfId="0" applyNumberFormat="1" applyFill="1" applyBorder="1" applyAlignment="1">
      <alignment horizontal="center" vertical="center"/>
    </xf>
    <xf numFmtId="164" fontId="0" fillId="2" borderId="11" xfId="0" applyNumberFormat="1" applyFill="1" applyBorder="1" applyAlignment="1">
      <alignment horizontal="center" vertical="center"/>
    </xf>
    <xf numFmtId="9" fontId="6" fillId="0" borderId="3" xfId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10" fontId="6" fillId="0" borderId="3" xfId="1" applyNumberFormat="1" applyFont="1" applyBorder="1" applyAlignment="1">
      <alignment horizontal="center" vertical="center" wrapText="1"/>
    </xf>
    <xf numFmtId="10" fontId="6" fillId="0" borderId="3" xfId="0" applyNumberFormat="1" applyFont="1" applyBorder="1" applyAlignment="1">
      <alignment horizontal="center" vertical="center" wrapText="1"/>
    </xf>
    <xf numFmtId="0" fontId="7" fillId="4" borderId="12" xfId="0" applyFont="1" applyFill="1" applyBorder="1" applyAlignment="1">
      <alignment horizontal="center" vertical="center" wrapText="1"/>
    </xf>
    <xf numFmtId="0" fontId="7" fillId="4" borderId="13" xfId="0" applyFont="1" applyFill="1" applyBorder="1" applyAlignment="1">
      <alignment horizontal="center" vertical="center" wrapText="1"/>
    </xf>
    <xf numFmtId="0" fontId="7" fillId="4" borderId="14" xfId="0" applyFont="1" applyFill="1" applyBorder="1" applyAlignment="1">
      <alignment horizontal="center" vertical="center" wrapText="1"/>
    </xf>
    <xf numFmtId="0" fontId="7" fillId="4" borderId="15" xfId="0" applyFont="1" applyFill="1" applyBorder="1" applyAlignment="1">
      <alignment horizontal="center" vertical="center" wrapText="1"/>
    </xf>
    <xf numFmtId="0" fontId="6" fillId="2" borderId="16" xfId="0" applyFont="1" applyFill="1" applyBorder="1" applyAlignment="1">
      <alignment horizontal="center" vertical="center" wrapText="1"/>
    </xf>
    <xf numFmtId="165" fontId="6" fillId="2" borderId="8" xfId="1" applyNumberFormat="1" applyFont="1" applyFill="1" applyBorder="1" applyAlignment="1">
      <alignment horizontal="center" vertical="center" wrapText="1"/>
    </xf>
    <xf numFmtId="165" fontId="6" fillId="2" borderId="17" xfId="1" applyNumberFormat="1" applyFont="1" applyFill="1" applyBorder="1" applyAlignment="1">
      <alignment horizontal="center" vertical="center" wrapText="1"/>
    </xf>
    <xf numFmtId="165" fontId="0" fillId="2" borderId="17" xfId="1" applyNumberFormat="1" applyFont="1" applyFill="1" applyBorder="1" applyAlignment="1">
      <alignment horizontal="center" vertical="center"/>
    </xf>
    <xf numFmtId="165" fontId="0" fillId="2" borderId="10" xfId="1" applyNumberFormat="1" applyFont="1" applyFill="1" applyBorder="1" applyAlignment="1">
      <alignment horizontal="center" vertical="center"/>
    </xf>
    <xf numFmtId="164" fontId="0" fillId="2" borderId="0" xfId="0" applyNumberFormat="1" applyFill="1" applyAlignment="1">
      <alignment horizontal="center" vertical="center"/>
    </xf>
    <xf numFmtId="2" fontId="6" fillId="0" borderId="3" xfId="1" applyNumberFormat="1" applyFont="1" applyBorder="1" applyAlignment="1">
      <alignment horizontal="center" vertical="center" wrapText="1"/>
    </xf>
    <xf numFmtId="9" fontId="6" fillId="0" borderId="18" xfId="1" applyFont="1" applyBorder="1" applyAlignment="1">
      <alignment horizontal="center" vertical="center" wrapText="1"/>
    </xf>
    <xf numFmtId="10" fontId="6" fillId="0" borderId="18" xfId="1" applyNumberFormat="1" applyFont="1" applyBorder="1" applyAlignment="1">
      <alignment horizontal="center" vertical="center" wrapText="1"/>
    </xf>
    <xf numFmtId="10" fontId="6" fillId="0" borderId="18" xfId="0" applyNumberFormat="1" applyFont="1" applyBorder="1" applyAlignment="1">
      <alignment horizontal="center" vertical="center" wrapText="1"/>
    </xf>
    <xf numFmtId="9" fontId="6" fillId="2" borderId="3" xfId="1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/>
    </xf>
    <xf numFmtId="2" fontId="0" fillId="2" borderId="9" xfId="0" applyNumberFormat="1" applyFill="1" applyBorder="1" applyAlignment="1">
      <alignment horizontal="center" vertical="center"/>
    </xf>
    <xf numFmtId="2" fontId="0" fillId="2" borderId="11" xfId="0" applyNumberFormat="1" applyFill="1" applyBorder="1" applyAlignment="1">
      <alignment horizontal="center" vertical="center"/>
    </xf>
    <xf numFmtId="1" fontId="6" fillId="0" borderId="3" xfId="1" applyNumberFormat="1" applyFont="1" applyBorder="1" applyAlignment="1">
      <alignment horizontal="center" vertical="center" wrapText="1"/>
    </xf>
    <xf numFmtId="1" fontId="6" fillId="0" borderId="3" xfId="0" applyNumberFormat="1" applyFont="1" applyBorder="1" applyAlignment="1">
      <alignment horizontal="center" vertical="center" wrapText="1"/>
    </xf>
    <xf numFmtId="9" fontId="3" fillId="3" borderId="19" xfId="0" applyNumberFormat="1" applyFont="1" applyFill="1" applyBorder="1" applyAlignment="1">
      <alignment horizontal="center" vertical="center"/>
    </xf>
    <xf numFmtId="10" fontId="3" fillId="3" borderId="20" xfId="0" applyNumberFormat="1" applyFont="1" applyFill="1" applyBorder="1" applyAlignment="1">
      <alignment horizontal="center" vertical="center"/>
    </xf>
    <xf numFmtId="2" fontId="3" fillId="3" borderId="21" xfId="0" applyNumberFormat="1" applyFont="1" applyFill="1" applyBorder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7" fillId="4" borderId="23" xfId="0" applyFont="1" applyFill="1" applyBorder="1" applyAlignment="1">
      <alignment horizontal="center" vertical="center" wrapText="1"/>
    </xf>
    <xf numFmtId="0" fontId="7" fillId="4" borderId="24" xfId="0" applyFont="1" applyFill="1" applyBorder="1" applyAlignment="1">
      <alignment horizontal="center" vertical="center" wrapText="1"/>
    </xf>
    <xf numFmtId="2" fontId="6" fillId="0" borderId="1" xfId="0" applyNumberFormat="1" applyFont="1" applyBorder="1" applyAlignment="1">
      <alignment horizontal="center" vertical="center" wrapText="1"/>
    </xf>
    <xf numFmtId="1" fontId="6" fillId="2" borderId="16" xfId="0" applyNumberFormat="1" applyFont="1" applyFill="1" applyBorder="1" applyAlignment="1">
      <alignment horizontal="center" vertical="center" wrapText="1"/>
    </xf>
    <xf numFmtId="0" fontId="7" fillId="4" borderId="7" xfId="0" applyFont="1" applyFill="1" applyBorder="1" applyAlignment="1">
      <alignment horizontal="center" vertical="center" wrapText="1"/>
    </xf>
    <xf numFmtId="165" fontId="6" fillId="2" borderId="7" xfId="1" applyNumberFormat="1" applyFont="1" applyFill="1" applyBorder="1" applyAlignment="1">
      <alignment horizontal="center" vertical="center" wrapText="1"/>
    </xf>
    <xf numFmtId="0" fontId="0" fillId="2" borderId="7" xfId="0" applyFill="1" applyBorder="1" applyAlignment="1">
      <alignment horizontal="center" vertical="center"/>
    </xf>
    <xf numFmtId="165" fontId="0" fillId="2" borderId="7" xfId="1" applyNumberFormat="1" applyFont="1" applyFill="1" applyBorder="1" applyAlignment="1">
      <alignment horizontal="center" vertical="center"/>
    </xf>
    <xf numFmtId="1" fontId="0" fillId="2" borderId="7" xfId="0" applyNumberFormat="1" applyFill="1" applyBorder="1" applyAlignment="1">
      <alignment horizontal="center" vertical="center"/>
    </xf>
    <xf numFmtId="2" fontId="0" fillId="2" borderId="7" xfId="0" applyNumberFormat="1" applyFill="1" applyBorder="1" applyAlignment="1">
      <alignment horizontal="center" vertical="center"/>
    </xf>
    <xf numFmtId="10" fontId="6" fillId="5" borderId="1" xfId="0" applyNumberFormat="1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10" fontId="5" fillId="5" borderId="1" xfId="0" applyNumberFormat="1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10" fontId="6" fillId="6" borderId="1" xfId="0" applyNumberFormat="1" applyFont="1" applyFill="1" applyBorder="1" applyAlignment="1">
      <alignment horizontal="center" vertical="center" wrapText="1"/>
    </xf>
    <xf numFmtId="10" fontId="5" fillId="6" borderId="1" xfId="0" applyNumberFormat="1" applyFont="1" applyFill="1" applyBorder="1" applyAlignment="1">
      <alignment horizontal="center" vertical="center" wrapText="1"/>
    </xf>
    <xf numFmtId="10" fontId="6" fillId="7" borderId="1" xfId="0" applyNumberFormat="1" applyFont="1" applyFill="1" applyBorder="1" applyAlignment="1">
      <alignment horizontal="center" vertical="center" wrapText="1"/>
    </xf>
    <xf numFmtId="10" fontId="5" fillId="7" borderId="1" xfId="0" applyNumberFormat="1" applyFont="1" applyFill="1" applyBorder="1" applyAlignment="1">
      <alignment horizontal="center" vertical="center" wrapText="1"/>
    </xf>
    <xf numFmtId="0" fontId="0" fillId="2" borderId="25" xfId="0" applyFill="1" applyBorder="1" applyAlignment="1">
      <alignment horizontal="center" vertical="center"/>
    </xf>
    <xf numFmtId="0" fontId="4" fillId="2" borderId="25" xfId="0" applyFont="1" applyFill="1" applyBorder="1" applyAlignment="1">
      <alignment horizontal="center"/>
    </xf>
    <xf numFmtId="0" fontId="0" fillId="2" borderId="25" xfId="0" applyFill="1" applyBorder="1" applyAlignment="1">
      <alignment horizontal="center"/>
    </xf>
    <xf numFmtId="0" fontId="4" fillId="2" borderId="25" xfId="0" applyFont="1" applyFill="1" applyBorder="1" applyAlignment="1">
      <alignment horizontal="center" vertic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v>Sample 6 K*rw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Sheet1!$E$4:$E$10</c:f>
              <c:numCache>
                <c:formatCode>0.00</c:formatCode>
                <c:ptCount val="7"/>
                <c:pt idx="0">
                  <c:v>0</c:v>
                </c:pt>
                <c:pt idx="1">
                  <c:v>0.57661290322580661</c:v>
                </c:pt>
                <c:pt idx="2">
                  <c:v>0.68387096774193556</c:v>
                </c:pt>
                <c:pt idx="3">
                  <c:v>0.80483870967741955</c:v>
                </c:pt>
                <c:pt idx="4">
                  <c:v>0.89354838709677453</c:v>
                </c:pt>
                <c:pt idx="5">
                  <c:v>0.95645161290322545</c:v>
                </c:pt>
                <c:pt idx="6">
                  <c:v>1.0000000000000002</c:v>
                </c:pt>
              </c:numCache>
            </c:numRef>
          </c:xVal>
          <c:yVal>
            <c:numRef>
              <c:f>Sheet1!$G$4:$G$10</c:f>
              <c:numCache>
                <c:formatCode>0.00</c:formatCode>
                <c:ptCount val="7"/>
                <c:pt idx="0">
                  <c:v>0</c:v>
                </c:pt>
                <c:pt idx="1">
                  <c:v>7.6400679117147707E-2</c:v>
                </c:pt>
                <c:pt idx="2">
                  <c:v>0.17826825127334467</c:v>
                </c:pt>
                <c:pt idx="3">
                  <c:v>0.37521222410865879</c:v>
                </c:pt>
                <c:pt idx="4">
                  <c:v>0.60101867572156198</c:v>
                </c:pt>
                <c:pt idx="5">
                  <c:v>0.81663837011884555</c:v>
                </c:pt>
                <c:pt idx="6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087-4481-B5E0-9266AF9022BE}"/>
            </c:ext>
          </c:extLst>
        </c:ser>
        <c:ser>
          <c:idx val="2"/>
          <c:order val="1"/>
          <c:tx>
            <c:v>Sample 43 k*rg</c:v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Sheet1!$E$30:$E$36</c:f>
              <c:numCache>
                <c:formatCode>0.00</c:formatCode>
                <c:ptCount val="7"/>
                <c:pt idx="0">
                  <c:v>0</c:v>
                </c:pt>
                <c:pt idx="1">
                  <c:v>0.37088607594936707</c:v>
                </c:pt>
                <c:pt idx="2">
                  <c:v>0.56936708860759477</c:v>
                </c:pt>
                <c:pt idx="3">
                  <c:v>0.7063291139240504</c:v>
                </c:pt>
                <c:pt idx="4">
                  <c:v>0.77670886075949352</c:v>
                </c:pt>
                <c:pt idx="5">
                  <c:v>0.92582278481012636</c:v>
                </c:pt>
                <c:pt idx="6">
                  <c:v>0.99999999999999967</c:v>
                </c:pt>
              </c:numCache>
            </c:numRef>
          </c:xVal>
          <c:yVal>
            <c:numRef>
              <c:f>Sheet1!$F$30:$F$36</c:f>
              <c:numCache>
                <c:formatCode>0.00</c:formatCode>
                <c:ptCount val="7"/>
                <c:pt idx="0">
                  <c:v>1</c:v>
                </c:pt>
                <c:pt idx="1">
                  <c:v>0.20419999999999999</c:v>
                </c:pt>
                <c:pt idx="2">
                  <c:v>7.7600000000000002E-2</c:v>
                </c:pt>
                <c:pt idx="3">
                  <c:v>2.4E-2</c:v>
                </c:pt>
                <c:pt idx="4">
                  <c:v>1.0999999999999999E-2</c:v>
                </c:pt>
                <c:pt idx="5">
                  <c:v>2.8E-3</c:v>
                </c:pt>
                <c:pt idx="6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087-4481-B5E0-9266AF9022BE}"/>
            </c:ext>
          </c:extLst>
        </c:ser>
        <c:ser>
          <c:idx val="3"/>
          <c:order val="2"/>
          <c:tx>
            <c:v>Sample 43 k*rw</c:v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Sheet1!$E$30:$E$36</c:f>
              <c:numCache>
                <c:formatCode>0.00</c:formatCode>
                <c:ptCount val="7"/>
                <c:pt idx="0">
                  <c:v>0</c:v>
                </c:pt>
                <c:pt idx="1">
                  <c:v>0.37088607594936707</c:v>
                </c:pt>
                <c:pt idx="2">
                  <c:v>0.56936708860759477</c:v>
                </c:pt>
                <c:pt idx="3">
                  <c:v>0.7063291139240504</c:v>
                </c:pt>
                <c:pt idx="4">
                  <c:v>0.77670886075949352</c:v>
                </c:pt>
                <c:pt idx="5">
                  <c:v>0.92582278481012636</c:v>
                </c:pt>
                <c:pt idx="6">
                  <c:v>0.99999999999999967</c:v>
                </c:pt>
              </c:numCache>
            </c:numRef>
          </c:xVal>
          <c:yVal>
            <c:numRef>
              <c:f>Sheet1!$G$30:$G$36</c:f>
              <c:numCache>
                <c:formatCode>0.00</c:formatCode>
                <c:ptCount val="7"/>
                <c:pt idx="0">
                  <c:v>0</c:v>
                </c:pt>
                <c:pt idx="1">
                  <c:v>5.2353717553893536E-2</c:v>
                </c:pt>
                <c:pt idx="2">
                  <c:v>0.12978442586889571</c:v>
                </c:pt>
                <c:pt idx="3">
                  <c:v>0.23141223053233612</c:v>
                </c:pt>
                <c:pt idx="4">
                  <c:v>0.31236251649802022</c:v>
                </c:pt>
                <c:pt idx="5">
                  <c:v>0.72547294324681033</c:v>
                </c:pt>
                <c:pt idx="6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087-4481-B5E0-9266AF9022BE}"/>
            </c:ext>
          </c:extLst>
        </c:ser>
        <c:ser>
          <c:idx val="4"/>
          <c:order val="3"/>
          <c:tx>
            <c:v>Sample 18 k*rg</c:v>
          </c:tx>
          <c:spPr>
            <a:ln w="190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Sheet1!$E$17:$E$23</c:f>
              <c:numCache>
                <c:formatCode>0.00</c:formatCode>
                <c:ptCount val="7"/>
                <c:pt idx="0">
                  <c:v>0</c:v>
                </c:pt>
                <c:pt idx="1">
                  <c:v>0.416326530612245</c:v>
                </c:pt>
                <c:pt idx="2">
                  <c:v>0.52925170068027227</c:v>
                </c:pt>
                <c:pt idx="3">
                  <c:v>0.6925170068027211</c:v>
                </c:pt>
                <c:pt idx="4">
                  <c:v>0.75816326530612277</c:v>
                </c:pt>
                <c:pt idx="5">
                  <c:v>0.93911564625850352</c:v>
                </c:pt>
                <c:pt idx="6">
                  <c:v>1.0000000000000002</c:v>
                </c:pt>
              </c:numCache>
            </c:numRef>
          </c:xVal>
          <c:yVal>
            <c:numRef>
              <c:f>Sheet1!$F$17:$F$23</c:f>
              <c:numCache>
                <c:formatCode>0.00</c:formatCode>
                <c:ptCount val="7"/>
                <c:pt idx="0">
                  <c:v>1</c:v>
                </c:pt>
                <c:pt idx="1">
                  <c:v>8.8700000000000001E-2</c:v>
                </c:pt>
                <c:pt idx="2">
                  <c:v>5.28E-2</c:v>
                </c:pt>
                <c:pt idx="3">
                  <c:v>2.2800000000000001E-2</c:v>
                </c:pt>
                <c:pt idx="4">
                  <c:v>1.2999999999999999E-2</c:v>
                </c:pt>
                <c:pt idx="5">
                  <c:v>1.1999999999999999E-3</c:v>
                </c:pt>
                <c:pt idx="6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087-4481-B5E0-9266AF9022BE}"/>
            </c:ext>
          </c:extLst>
        </c:ser>
        <c:ser>
          <c:idx val="5"/>
          <c:order val="4"/>
          <c:tx>
            <c:v>Sample 18 k*rw</c:v>
          </c:tx>
          <c:spPr>
            <a:ln w="19050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Sheet1!$E$17:$E$23</c:f>
              <c:numCache>
                <c:formatCode>0.00</c:formatCode>
                <c:ptCount val="7"/>
                <c:pt idx="0">
                  <c:v>0</c:v>
                </c:pt>
                <c:pt idx="1">
                  <c:v>0.416326530612245</c:v>
                </c:pt>
                <c:pt idx="2">
                  <c:v>0.52925170068027227</c:v>
                </c:pt>
                <c:pt idx="3">
                  <c:v>0.6925170068027211</c:v>
                </c:pt>
                <c:pt idx="4">
                  <c:v>0.75816326530612277</c:v>
                </c:pt>
                <c:pt idx="5">
                  <c:v>0.93911564625850352</c:v>
                </c:pt>
                <c:pt idx="6">
                  <c:v>1.0000000000000002</c:v>
                </c:pt>
              </c:numCache>
            </c:numRef>
          </c:xVal>
          <c:yVal>
            <c:numRef>
              <c:f>Sheet1!$G$17:$G$23</c:f>
              <c:numCache>
                <c:formatCode>0.00</c:formatCode>
                <c:ptCount val="7"/>
                <c:pt idx="0">
                  <c:v>0</c:v>
                </c:pt>
                <c:pt idx="1">
                  <c:v>5.9016393442622953E-2</c:v>
                </c:pt>
                <c:pt idx="2">
                  <c:v>0.10163934426229508</c:v>
                </c:pt>
                <c:pt idx="3">
                  <c:v>0.14754098360655737</c:v>
                </c:pt>
                <c:pt idx="4">
                  <c:v>0.19672131147540983</c:v>
                </c:pt>
                <c:pt idx="5">
                  <c:v>0.52459016393442626</c:v>
                </c:pt>
                <c:pt idx="6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087-4481-B5E0-9266AF9022BE}"/>
            </c:ext>
          </c:extLst>
        </c:ser>
        <c:ser>
          <c:idx val="6"/>
          <c:order val="5"/>
          <c:tx>
            <c:v>Sample 51 k*rg</c:v>
          </c:tx>
          <c:spPr>
            <a:ln w="19050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Sheet1!$E$43:$E$49</c:f>
              <c:numCache>
                <c:formatCode>0.00</c:formatCode>
                <c:ptCount val="7"/>
                <c:pt idx="0">
                  <c:v>0</c:v>
                </c:pt>
                <c:pt idx="1">
                  <c:v>0.19272727272727277</c:v>
                </c:pt>
                <c:pt idx="2">
                  <c:v>0.36363636363636387</c:v>
                </c:pt>
                <c:pt idx="3">
                  <c:v>0.46590909090909099</c:v>
                </c:pt>
                <c:pt idx="4">
                  <c:v>0.55909090909090953</c:v>
                </c:pt>
                <c:pt idx="5">
                  <c:v>0.67772727272727273</c:v>
                </c:pt>
                <c:pt idx="6">
                  <c:v>1.0000000000000004</c:v>
                </c:pt>
              </c:numCache>
            </c:numRef>
          </c:xVal>
          <c:yVal>
            <c:numRef>
              <c:f>Sheet1!$F$43:$F$49</c:f>
              <c:numCache>
                <c:formatCode>0.00</c:formatCode>
                <c:ptCount val="7"/>
                <c:pt idx="0">
                  <c:v>1</c:v>
                </c:pt>
                <c:pt idx="1">
                  <c:v>0.40739999999999998</c:v>
                </c:pt>
                <c:pt idx="2">
                  <c:v>0.14130000000000001</c:v>
                </c:pt>
                <c:pt idx="3">
                  <c:v>6.6100000000000006E-2</c:v>
                </c:pt>
                <c:pt idx="4">
                  <c:v>3.7199999999999997E-2</c:v>
                </c:pt>
                <c:pt idx="5">
                  <c:v>1.2800000000000001E-2</c:v>
                </c:pt>
                <c:pt idx="6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087-4481-B5E0-9266AF9022BE}"/>
            </c:ext>
          </c:extLst>
        </c:ser>
        <c:ser>
          <c:idx val="7"/>
          <c:order val="6"/>
          <c:tx>
            <c:v>Sample 51 k*rw</c:v>
          </c:tx>
          <c:spPr>
            <a:ln w="19050" cap="rnd">
              <a:solidFill>
                <a:schemeClr val="accent4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Sheet1!$E$43:$E$49</c:f>
              <c:numCache>
                <c:formatCode>0.00</c:formatCode>
                <c:ptCount val="7"/>
                <c:pt idx="0">
                  <c:v>0</c:v>
                </c:pt>
                <c:pt idx="1">
                  <c:v>0.19272727272727277</c:v>
                </c:pt>
                <c:pt idx="2">
                  <c:v>0.36363636363636387</c:v>
                </c:pt>
                <c:pt idx="3">
                  <c:v>0.46590909090909099</c:v>
                </c:pt>
                <c:pt idx="4">
                  <c:v>0.55909090909090953</c:v>
                </c:pt>
                <c:pt idx="5">
                  <c:v>0.67772727272727273</c:v>
                </c:pt>
                <c:pt idx="6">
                  <c:v>1.0000000000000004</c:v>
                </c:pt>
              </c:numCache>
            </c:numRef>
          </c:xVal>
          <c:yVal>
            <c:numRef>
              <c:f>Sheet1!$G$43:$G$49</c:f>
              <c:numCache>
                <c:formatCode>0.00</c:formatCode>
                <c:ptCount val="7"/>
                <c:pt idx="0">
                  <c:v>0</c:v>
                </c:pt>
                <c:pt idx="1">
                  <c:v>0.10099918984607076</c:v>
                </c:pt>
                <c:pt idx="2">
                  <c:v>0.22616797191466378</c:v>
                </c:pt>
                <c:pt idx="3">
                  <c:v>0.31947069943289225</c:v>
                </c:pt>
                <c:pt idx="4">
                  <c:v>0.44099378881987578</c:v>
                </c:pt>
                <c:pt idx="5">
                  <c:v>0.60883067782878753</c:v>
                </c:pt>
                <c:pt idx="6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087-4481-B5E0-9266AF9022BE}"/>
            </c:ext>
          </c:extLst>
        </c:ser>
        <c:ser>
          <c:idx val="8"/>
          <c:order val="7"/>
          <c:tx>
            <c:v>Sample 67 k*rg</c:v>
          </c:tx>
          <c:spPr>
            <a:ln w="19050" cap="rnd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Sheet1!$E$56:$E$62</c:f>
              <c:numCache>
                <c:formatCode>0.00</c:formatCode>
                <c:ptCount val="7"/>
                <c:pt idx="0">
                  <c:v>0</c:v>
                </c:pt>
                <c:pt idx="1">
                  <c:v>0.27850467289719621</c:v>
                </c:pt>
                <c:pt idx="2">
                  <c:v>0.46915887850467292</c:v>
                </c:pt>
                <c:pt idx="3">
                  <c:v>0.58995327102803752</c:v>
                </c:pt>
                <c:pt idx="4">
                  <c:v>0.69883177570093458</c:v>
                </c:pt>
                <c:pt idx="5">
                  <c:v>0.87733644859813098</c:v>
                </c:pt>
                <c:pt idx="6">
                  <c:v>1.0000000000000002</c:v>
                </c:pt>
              </c:numCache>
            </c:numRef>
          </c:xVal>
          <c:yVal>
            <c:numRef>
              <c:f>Sheet1!$F$56:$F$62</c:f>
              <c:numCache>
                <c:formatCode>0.00</c:formatCode>
                <c:ptCount val="7"/>
                <c:pt idx="0">
                  <c:v>1</c:v>
                </c:pt>
                <c:pt idx="1">
                  <c:v>0.3236</c:v>
                </c:pt>
                <c:pt idx="2">
                  <c:v>0.13800000000000001</c:v>
                </c:pt>
                <c:pt idx="3">
                  <c:v>7.4099999999999999E-2</c:v>
                </c:pt>
                <c:pt idx="4">
                  <c:v>3.1600000000000003E-2</c:v>
                </c:pt>
                <c:pt idx="5">
                  <c:v>1.15E-2</c:v>
                </c:pt>
                <c:pt idx="6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E087-4481-B5E0-9266AF9022BE}"/>
            </c:ext>
          </c:extLst>
        </c:ser>
        <c:ser>
          <c:idx val="9"/>
          <c:order val="8"/>
          <c:tx>
            <c:v>Sample 67 k*rw</c:v>
          </c:tx>
          <c:spPr>
            <a:ln w="19050" cap="rnd">
              <a:solidFill>
                <a:schemeClr val="accent2">
                  <a:lumMod val="8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Sheet1!$E$56:$E$62</c:f>
              <c:numCache>
                <c:formatCode>0.00</c:formatCode>
                <c:ptCount val="7"/>
                <c:pt idx="0">
                  <c:v>0</c:v>
                </c:pt>
                <c:pt idx="1">
                  <c:v>0.27850467289719621</c:v>
                </c:pt>
                <c:pt idx="2">
                  <c:v>0.46915887850467292</c:v>
                </c:pt>
                <c:pt idx="3">
                  <c:v>0.58995327102803752</c:v>
                </c:pt>
                <c:pt idx="4">
                  <c:v>0.69883177570093458</c:v>
                </c:pt>
                <c:pt idx="5">
                  <c:v>0.87733644859813098</c:v>
                </c:pt>
                <c:pt idx="6">
                  <c:v>1.0000000000000002</c:v>
                </c:pt>
              </c:numCache>
            </c:numRef>
          </c:xVal>
          <c:yVal>
            <c:numRef>
              <c:f>Sheet1!$G$56:$G$62</c:f>
              <c:numCache>
                <c:formatCode>0.00</c:formatCode>
                <c:ptCount val="7"/>
                <c:pt idx="0">
                  <c:v>0</c:v>
                </c:pt>
                <c:pt idx="1">
                  <c:v>3.5353535353535359E-2</c:v>
                </c:pt>
                <c:pt idx="2">
                  <c:v>0.15151515151515152</c:v>
                </c:pt>
                <c:pt idx="3">
                  <c:v>0.26905417814508725</c:v>
                </c:pt>
                <c:pt idx="4">
                  <c:v>0.41046831955922863</c:v>
                </c:pt>
                <c:pt idx="5">
                  <c:v>0.72268135904499553</c:v>
                </c:pt>
                <c:pt idx="6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E087-4481-B5E0-9266AF9022BE}"/>
            </c:ext>
          </c:extLst>
        </c:ser>
        <c:ser>
          <c:idx val="1"/>
          <c:order val="9"/>
          <c:tx>
            <c:v>Sample 6 K*rg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Sheet1!$E$4:$E$10</c:f>
              <c:numCache>
                <c:formatCode>0.00</c:formatCode>
                <c:ptCount val="7"/>
                <c:pt idx="0">
                  <c:v>0</c:v>
                </c:pt>
                <c:pt idx="1">
                  <c:v>0.57661290322580661</c:v>
                </c:pt>
                <c:pt idx="2">
                  <c:v>0.68387096774193556</c:v>
                </c:pt>
                <c:pt idx="3">
                  <c:v>0.80483870967741955</c:v>
                </c:pt>
                <c:pt idx="4">
                  <c:v>0.89354838709677453</c:v>
                </c:pt>
                <c:pt idx="5">
                  <c:v>0.95645161290322545</c:v>
                </c:pt>
                <c:pt idx="6">
                  <c:v>1.0000000000000002</c:v>
                </c:pt>
              </c:numCache>
            </c:numRef>
          </c:xVal>
          <c:yVal>
            <c:numRef>
              <c:f>Sheet1!$F$4:$F$10</c:f>
              <c:numCache>
                <c:formatCode>0.00</c:formatCode>
                <c:ptCount val="7"/>
                <c:pt idx="0">
                  <c:v>1</c:v>
                </c:pt>
                <c:pt idx="1">
                  <c:v>0.42</c:v>
                </c:pt>
                <c:pt idx="2">
                  <c:v>0.184</c:v>
                </c:pt>
                <c:pt idx="3">
                  <c:v>8.3000000000000004E-2</c:v>
                </c:pt>
                <c:pt idx="4">
                  <c:v>0.05</c:v>
                </c:pt>
                <c:pt idx="5">
                  <c:v>1.6E-2</c:v>
                </c:pt>
                <c:pt idx="6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E087-4481-B5E0-9266AF9022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24775168"/>
        <c:axId val="924781408"/>
      </c:scatterChart>
      <c:valAx>
        <c:axId val="924775168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/>
                  <a:t>S*w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24781408"/>
        <c:crosses val="autoZero"/>
        <c:crossBetween val="midCat"/>
      </c:valAx>
      <c:valAx>
        <c:axId val="924781408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/>
                  <a:t>K*rg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247751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Average Normalized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K*rw)avg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Sheet1!$N$64:$N$74</c:f>
              <c:numCache>
                <c:formatCode>0.0</c:formatCode>
                <c:ptCount val="11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  <c:pt idx="7">
                  <c:v>0.7</c:v>
                </c:pt>
                <c:pt idx="8">
                  <c:v>0.8</c:v>
                </c:pt>
                <c:pt idx="9">
                  <c:v>0.9</c:v>
                </c:pt>
                <c:pt idx="10">
                  <c:v>1</c:v>
                </c:pt>
              </c:numCache>
            </c:numRef>
          </c:xVal>
          <c:yVal>
            <c:numRef>
              <c:f>Sheet1!$O$64:$O$74</c:f>
              <c:numCache>
                <c:formatCode>General</c:formatCode>
                <c:ptCount val="11"/>
                <c:pt idx="0">
                  <c:v>0</c:v>
                </c:pt>
                <c:pt idx="1">
                  <c:v>9.8280590941474434E-3</c:v>
                </c:pt>
                <c:pt idx="2">
                  <c:v>2.5898988646029308E-2</c:v>
                </c:pt>
                <c:pt idx="3">
                  <c:v>5.4068583061900911E-2</c:v>
                </c:pt>
                <c:pt idx="4">
                  <c:v>9.804133641232525E-2</c:v>
                </c:pt>
                <c:pt idx="5">
                  <c:v>0.16061936886279662</c:v>
                </c:pt>
                <c:pt idx="6">
                  <c:v>0.23246827435953296</c:v>
                </c:pt>
                <c:pt idx="7">
                  <c:v>0.33983422419123177</c:v>
                </c:pt>
                <c:pt idx="8">
                  <c:v>0.47347188695830117</c:v>
                </c:pt>
                <c:pt idx="9">
                  <c:v>0.67906928250699083</c:v>
                </c:pt>
                <c:pt idx="10">
                  <c:v>0.99999999999999967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772-4D2C-AB82-C9CD0969F081}"/>
            </c:ext>
          </c:extLst>
        </c:ser>
        <c:ser>
          <c:idx val="1"/>
          <c:order val="1"/>
          <c:tx>
            <c:v>K*rg)avg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Sheet1!$N$64:$N$74</c:f>
              <c:numCache>
                <c:formatCode>0.0</c:formatCode>
                <c:ptCount val="11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  <c:pt idx="7">
                  <c:v>0.7</c:v>
                </c:pt>
                <c:pt idx="8">
                  <c:v>0.8</c:v>
                </c:pt>
                <c:pt idx="9">
                  <c:v>0.9</c:v>
                </c:pt>
                <c:pt idx="10">
                  <c:v>1</c:v>
                </c:pt>
              </c:numCache>
            </c:numRef>
          </c:xVal>
          <c:yVal>
            <c:numRef>
              <c:f>Sheet1!$P$64:$P$74</c:f>
              <c:numCache>
                <c:formatCode>General</c:formatCode>
                <c:ptCount val="11"/>
                <c:pt idx="0">
                  <c:v>1</c:v>
                </c:pt>
                <c:pt idx="1">
                  <c:v>0.72456008423629426</c:v>
                </c:pt>
                <c:pt idx="2">
                  <c:v>0.4793367148625684</c:v>
                </c:pt>
                <c:pt idx="3">
                  <c:v>0.29208733041358448</c:v>
                </c:pt>
                <c:pt idx="4">
                  <c:v>0.17417145773428841</c:v>
                </c:pt>
                <c:pt idx="5">
                  <c:v>0.11127083946788828</c:v>
                </c:pt>
                <c:pt idx="6">
                  <c:v>6.4758262873352346E-2</c:v>
                </c:pt>
                <c:pt idx="7">
                  <c:v>3.0249292020198024E-2</c:v>
                </c:pt>
                <c:pt idx="8">
                  <c:v>1.5415683821263633E-2</c:v>
                </c:pt>
                <c:pt idx="9">
                  <c:v>7.1002653533055954E-3</c:v>
                </c:pt>
                <c:pt idx="10" formatCode="0">
                  <c:v>8.6548128356744719E-18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772-4D2C-AB82-C9CD0969F0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29945887"/>
        <c:axId val="1729935327"/>
      </c:scatterChart>
      <c:valAx>
        <c:axId val="1729945887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/>
                  <a:t>SW*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29935327"/>
        <c:crosses val="autoZero"/>
        <c:crossBetween val="midCat"/>
      </c:valAx>
      <c:valAx>
        <c:axId val="1729935327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/>
                  <a:t>K*rg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2994588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Denormalized Curve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Krw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Sheet1!$Q$64:$Q$74</c:f>
              <c:numCache>
                <c:formatCode>0.00</c:formatCode>
                <c:ptCount val="11"/>
                <c:pt idx="0">
                  <c:v>0.3605226666666666</c:v>
                </c:pt>
                <c:pt idx="1">
                  <c:v>0.38993539999999993</c:v>
                </c:pt>
                <c:pt idx="2">
                  <c:v>0.41934813333333326</c:v>
                </c:pt>
                <c:pt idx="3">
                  <c:v>0.44876086666666659</c:v>
                </c:pt>
                <c:pt idx="4">
                  <c:v>0.47817359999999998</c:v>
                </c:pt>
                <c:pt idx="5">
                  <c:v>0.50758633333333325</c:v>
                </c:pt>
                <c:pt idx="6">
                  <c:v>0.53699906666666664</c:v>
                </c:pt>
                <c:pt idx="7">
                  <c:v>0.56641179999999991</c:v>
                </c:pt>
                <c:pt idx="8">
                  <c:v>0.59582453333333329</c:v>
                </c:pt>
                <c:pt idx="9">
                  <c:v>0.62523726666666657</c:v>
                </c:pt>
                <c:pt idx="10">
                  <c:v>0.65464999999999995</c:v>
                </c:pt>
              </c:numCache>
            </c:numRef>
          </c:xVal>
          <c:yVal>
            <c:numRef>
              <c:f>Sheet1!$R$64:$R$74</c:f>
              <c:numCache>
                <c:formatCode>0.00</c:formatCode>
                <c:ptCount val="11"/>
                <c:pt idx="0">
                  <c:v>0</c:v>
                </c:pt>
                <c:pt idx="1">
                  <c:v>2.6729136756025052E-3</c:v>
                </c:pt>
                <c:pt idx="2">
                  <c:v>7.0436858664666884E-3</c:v>
                </c:pt>
                <c:pt idx="3">
                  <c:v>1.4704902941890755E-2</c:v>
                </c:pt>
                <c:pt idx="4">
                  <c:v>2.6664067275185901E-2</c:v>
                </c:pt>
                <c:pt idx="5">
                  <c:v>4.368326477154285E-2</c:v>
                </c:pt>
                <c:pt idx="6">
                  <c:v>6.3223839389542541E-2</c:v>
                </c:pt>
                <c:pt idx="7">
                  <c:v>9.2423899426838735E-2</c:v>
                </c:pt>
                <c:pt idx="8">
                  <c:v>0.12876901426221526</c:v>
                </c:pt>
                <c:pt idx="9">
                  <c:v>0.1846848451466267</c:v>
                </c:pt>
                <c:pt idx="10">
                  <c:v>0.27196760316532997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3F0-4EEB-8E17-180952363292}"/>
            </c:ext>
          </c:extLst>
        </c:ser>
        <c:ser>
          <c:idx val="1"/>
          <c:order val="1"/>
          <c:tx>
            <c:v>Krg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Sheet1!$Q$64:$Q$74</c:f>
              <c:numCache>
                <c:formatCode>0.00</c:formatCode>
                <c:ptCount val="11"/>
                <c:pt idx="0">
                  <c:v>0.3605226666666666</c:v>
                </c:pt>
                <c:pt idx="1">
                  <c:v>0.38993539999999993</c:v>
                </c:pt>
                <c:pt idx="2">
                  <c:v>0.41934813333333326</c:v>
                </c:pt>
                <c:pt idx="3">
                  <c:v>0.44876086666666659</c:v>
                </c:pt>
                <c:pt idx="4">
                  <c:v>0.47817359999999998</c:v>
                </c:pt>
                <c:pt idx="5">
                  <c:v>0.50758633333333325</c:v>
                </c:pt>
                <c:pt idx="6">
                  <c:v>0.53699906666666664</c:v>
                </c:pt>
                <c:pt idx="7">
                  <c:v>0.56641179999999991</c:v>
                </c:pt>
                <c:pt idx="8">
                  <c:v>0.59582453333333329</c:v>
                </c:pt>
                <c:pt idx="9">
                  <c:v>0.62523726666666657</c:v>
                </c:pt>
                <c:pt idx="10">
                  <c:v>0.65464999999999995</c:v>
                </c:pt>
              </c:numCache>
            </c:numRef>
          </c:xVal>
          <c:yVal>
            <c:numRef>
              <c:f>Sheet1!$S$64:$S$74</c:f>
              <c:numCache>
                <c:formatCode>0.00</c:formatCode>
                <c:ptCount val="11"/>
                <c:pt idx="0">
                  <c:v>1</c:v>
                </c:pt>
                <c:pt idx="1">
                  <c:v>0.72456008423629426</c:v>
                </c:pt>
                <c:pt idx="2">
                  <c:v>0.4793367148625684</c:v>
                </c:pt>
                <c:pt idx="3">
                  <c:v>0.29208733041358448</c:v>
                </c:pt>
                <c:pt idx="4">
                  <c:v>0.17417145773428841</c:v>
                </c:pt>
                <c:pt idx="5">
                  <c:v>0.11127083946788828</c:v>
                </c:pt>
                <c:pt idx="6">
                  <c:v>6.4758262873352346E-2</c:v>
                </c:pt>
                <c:pt idx="7">
                  <c:v>3.0249292020198024E-2</c:v>
                </c:pt>
                <c:pt idx="8">
                  <c:v>1.5415683821263633E-2</c:v>
                </c:pt>
                <c:pt idx="9">
                  <c:v>7.1002653533055954E-3</c:v>
                </c:pt>
                <c:pt idx="10">
                  <c:v>8.6548128356744719E-18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3F0-4EEB-8E17-1809523632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26997023"/>
        <c:axId val="1727003743"/>
      </c:scatterChart>
      <c:valAx>
        <c:axId val="1726997023"/>
        <c:scaling>
          <c:orientation val="minMax"/>
          <c:min val="0.3000000000000000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/>
                  <a:t>Sw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27003743"/>
        <c:crosses val="autoZero"/>
        <c:crossBetween val="midCat"/>
      </c:valAx>
      <c:valAx>
        <c:axId val="17270037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/>
                  <a:t>Krg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26997023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6893202697739586E-2"/>
          <c:y val="5.0600578520000085E-2"/>
          <c:w val="0.84219196139206987"/>
          <c:h val="0.64373208424398676"/>
        </c:manualLayout>
      </c:layout>
      <c:scatterChart>
        <c:scatterStyle val="smoothMarker"/>
        <c:varyColors val="0"/>
        <c:ser>
          <c:idx val="0"/>
          <c:order val="0"/>
          <c:tx>
            <c:v>Sample 6 krw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Sheet1!$B$4:$B$10</c:f>
              <c:numCache>
                <c:formatCode>0.00%</c:formatCode>
                <c:ptCount val="7"/>
                <c:pt idx="0">
                  <c:v>0.66500000000000004</c:v>
                </c:pt>
                <c:pt idx="1">
                  <c:v>0.73650000000000004</c:v>
                </c:pt>
                <c:pt idx="2">
                  <c:v>0.74980000000000002</c:v>
                </c:pt>
                <c:pt idx="3">
                  <c:v>0.76480000000000004</c:v>
                </c:pt>
                <c:pt idx="4">
                  <c:v>0.77580000000000005</c:v>
                </c:pt>
                <c:pt idx="5">
                  <c:v>0.78359999999999996</c:v>
                </c:pt>
                <c:pt idx="6">
                  <c:v>0.78900000000000003</c:v>
                </c:pt>
              </c:numCache>
            </c:numRef>
          </c:xVal>
          <c:yVal>
            <c:numRef>
              <c:f>Sheet1!$C$4:$C$10</c:f>
              <c:numCache>
                <c:formatCode>General</c:formatCode>
                <c:ptCount val="7"/>
                <c:pt idx="0">
                  <c:v>0</c:v>
                </c:pt>
                <c:pt idx="1">
                  <c:v>4.4999999999999998E-2</c:v>
                </c:pt>
                <c:pt idx="2">
                  <c:v>0.105</c:v>
                </c:pt>
                <c:pt idx="3">
                  <c:v>0.221</c:v>
                </c:pt>
                <c:pt idx="4">
                  <c:v>0.35399999999999998</c:v>
                </c:pt>
                <c:pt idx="5">
                  <c:v>0.48099999999999998</c:v>
                </c:pt>
                <c:pt idx="6">
                  <c:v>0.58899999999999997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D3A-4BAE-880C-629FD4818A2A}"/>
            </c:ext>
          </c:extLst>
        </c:ser>
        <c:ser>
          <c:idx val="1"/>
          <c:order val="1"/>
          <c:tx>
            <c:v>Sample 6 Krg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Sheet1!$B$4:$B$10</c:f>
              <c:numCache>
                <c:formatCode>0.00%</c:formatCode>
                <c:ptCount val="7"/>
                <c:pt idx="0">
                  <c:v>0.66500000000000004</c:v>
                </c:pt>
                <c:pt idx="1">
                  <c:v>0.73650000000000004</c:v>
                </c:pt>
                <c:pt idx="2">
                  <c:v>0.74980000000000002</c:v>
                </c:pt>
                <c:pt idx="3">
                  <c:v>0.76480000000000004</c:v>
                </c:pt>
                <c:pt idx="4">
                  <c:v>0.77580000000000005</c:v>
                </c:pt>
                <c:pt idx="5">
                  <c:v>0.78359999999999996</c:v>
                </c:pt>
                <c:pt idx="6">
                  <c:v>0.78900000000000003</c:v>
                </c:pt>
              </c:numCache>
            </c:numRef>
          </c:xVal>
          <c:yVal>
            <c:numRef>
              <c:f>Sheet1!$D$4:$D$10</c:f>
              <c:numCache>
                <c:formatCode>General</c:formatCode>
                <c:ptCount val="7"/>
                <c:pt idx="0">
                  <c:v>1</c:v>
                </c:pt>
                <c:pt idx="1">
                  <c:v>0.42</c:v>
                </c:pt>
                <c:pt idx="2">
                  <c:v>0.184</c:v>
                </c:pt>
                <c:pt idx="3">
                  <c:v>8.3000000000000004E-2</c:v>
                </c:pt>
                <c:pt idx="4">
                  <c:v>0.05</c:v>
                </c:pt>
                <c:pt idx="5">
                  <c:v>1.6E-2</c:v>
                </c:pt>
                <c:pt idx="6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D3A-4BAE-880C-629FD4818A2A}"/>
            </c:ext>
          </c:extLst>
        </c:ser>
        <c:ser>
          <c:idx val="2"/>
          <c:order val="2"/>
          <c:tx>
            <c:v>Sample 18 Krw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Sheet1!$B$17:$B$23</c:f>
              <c:numCache>
                <c:formatCode>0.00%</c:formatCode>
                <c:ptCount val="7"/>
                <c:pt idx="0">
                  <c:v>0.32200000000000001</c:v>
                </c:pt>
                <c:pt idx="1">
                  <c:v>0.44440000000000002</c:v>
                </c:pt>
                <c:pt idx="2">
                  <c:v>0.47760000000000002</c:v>
                </c:pt>
                <c:pt idx="3">
                  <c:v>0.52559999999999996</c:v>
                </c:pt>
                <c:pt idx="4">
                  <c:v>0.54490000000000005</c:v>
                </c:pt>
                <c:pt idx="5">
                  <c:v>0.59809999999999997</c:v>
                </c:pt>
                <c:pt idx="6">
                  <c:v>0.61599999999999999</c:v>
                </c:pt>
              </c:numCache>
            </c:numRef>
          </c:xVal>
          <c:yVal>
            <c:numRef>
              <c:f>Sheet1!$C$17:$C$23</c:f>
              <c:numCache>
                <c:formatCode>General</c:formatCode>
                <c:ptCount val="7"/>
                <c:pt idx="0">
                  <c:v>0</c:v>
                </c:pt>
                <c:pt idx="1">
                  <c:v>3.5999999999999999E-3</c:v>
                </c:pt>
                <c:pt idx="2">
                  <c:v>6.1999999999999998E-3</c:v>
                </c:pt>
                <c:pt idx="3">
                  <c:v>8.9999999999999993E-3</c:v>
                </c:pt>
                <c:pt idx="4">
                  <c:v>1.2E-2</c:v>
                </c:pt>
                <c:pt idx="5">
                  <c:v>3.2000000000000001E-2</c:v>
                </c:pt>
                <c:pt idx="6">
                  <c:v>6.0999999999999999E-2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D3A-4BAE-880C-629FD4818A2A}"/>
            </c:ext>
          </c:extLst>
        </c:ser>
        <c:ser>
          <c:idx val="3"/>
          <c:order val="3"/>
          <c:tx>
            <c:v>Sample 18 Krg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Sheet1!$B$17:$B$23</c:f>
              <c:numCache>
                <c:formatCode>0.00%</c:formatCode>
                <c:ptCount val="7"/>
                <c:pt idx="0">
                  <c:v>0.32200000000000001</c:v>
                </c:pt>
                <c:pt idx="1">
                  <c:v>0.44440000000000002</c:v>
                </c:pt>
                <c:pt idx="2">
                  <c:v>0.47760000000000002</c:v>
                </c:pt>
                <c:pt idx="3">
                  <c:v>0.52559999999999996</c:v>
                </c:pt>
                <c:pt idx="4">
                  <c:v>0.54490000000000005</c:v>
                </c:pt>
                <c:pt idx="5">
                  <c:v>0.59809999999999997</c:v>
                </c:pt>
                <c:pt idx="6">
                  <c:v>0.61599999999999999</c:v>
                </c:pt>
              </c:numCache>
            </c:numRef>
          </c:xVal>
          <c:yVal>
            <c:numRef>
              <c:f>Sheet1!$D$17:$D$23</c:f>
              <c:numCache>
                <c:formatCode>General</c:formatCode>
                <c:ptCount val="7"/>
                <c:pt idx="0">
                  <c:v>1</c:v>
                </c:pt>
                <c:pt idx="1">
                  <c:v>8.8700000000000001E-2</c:v>
                </c:pt>
                <c:pt idx="2">
                  <c:v>5.28E-2</c:v>
                </c:pt>
                <c:pt idx="3">
                  <c:v>2.2800000000000001E-2</c:v>
                </c:pt>
                <c:pt idx="4">
                  <c:v>1.2999999999999999E-2</c:v>
                </c:pt>
                <c:pt idx="5">
                  <c:v>1.1999999999999999E-3</c:v>
                </c:pt>
                <c:pt idx="6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D3A-4BAE-880C-629FD4818A2A}"/>
            </c:ext>
          </c:extLst>
        </c:ser>
        <c:ser>
          <c:idx val="4"/>
          <c:order val="4"/>
          <c:tx>
            <c:v>Sample 43 Krw</c:v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Sheet1!$B$30:$B$36</c:f>
              <c:numCache>
                <c:formatCode>0.00%</c:formatCode>
                <c:ptCount val="7"/>
                <c:pt idx="0">
                  <c:v>0.19</c:v>
                </c:pt>
                <c:pt idx="1">
                  <c:v>0.33650000000000002</c:v>
                </c:pt>
                <c:pt idx="2">
                  <c:v>0.41489999999999999</c:v>
                </c:pt>
                <c:pt idx="3">
                  <c:v>0.46899999999999997</c:v>
                </c:pt>
                <c:pt idx="4">
                  <c:v>0.49680000000000002</c:v>
                </c:pt>
                <c:pt idx="5">
                  <c:v>0.55569999999999997</c:v>
                </c:pt>
                <c:pt idx="6">
                  <c:v>0.58499999999999996</c:v>
                </c:pt>
              </c:numCache>
            </c:numRef>
          </c:xVal>
          <c:yVal>
            <c:numRef>
              <c:f>Sheet1!$C$30:$C$36</c:f>
              <c:numCache>
                <c:formatCode>General</c:formatCode>
                <c:ptCount val="7"/>
                <c:pt idx="0">
                  <c:v>0</c:v>
                </c:pt>
                <c:pt idx="1">
                  <c:v>1.1900000000000001E-2</c:v>
                </c:pt>
                <c:pt idx="2">
                  <c:v>2.9499999999999998E-2</c:v>
                </c:pt>
                <c:pt idx="3">
                  <c:v>5.2600000000000001E-2</c:v>
                </c:pt>
                <c:pt idx="4">
                  <c:v>7.0999999999999994E-2</c:v>
                </c:pt>
                <c:pt idx="5">
                  <c:v>0.16489999999999999</c:v>
                </c:pt>
                <c:pt idx="6">
                  <c:v>0.2273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D3A-4BAE-880C-629FD4818A2A}"/>
            </c:ext>
          </c:extLst>
        </c:ser>
        <c:ser>
          <c:idx val="6"/>
          <c:order val="5"/>
          <c:tx>
            <c:v>Sample 43 Krg</c:v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Sheet1!$B$30:$B$36</c:f>
              <c:numCache>
                <c:formatCode>0.00%</c:formatCode>
                <c:ptCount val="7"/>
                <c:pt idx="0">
                  <c:v>0.19</c:v>
                </c:pt>
                <c:pt idx="1">
                  <c:v>0.33650000000000002</c:v>
                </c:pt>
                <c:pt idx="2">
                  <c:v>0.41489999999999999</c:v>
                </c:pt>
                <c:pt idx="3">
                  <c:v>0.46899999999999997</c:v>
                </c:pt>
                <c:pt idx="4">
                  <c:v>0.49680000000000002</c:v>
                </c:pt>
                <c:pt idx="5">
                  <c:v>0.55569999999999997</c:v>
                </c:pt>
                <c:pt idx="6">
                  <c:v>0.58499999999999996</c:v>
                </c:pt>
              </c:numCache>
            </c:numRef>
          </c:xVal>
          <c:yVal>
            <c:numRef>
              <c:f>Sheet1!$D$30:$D$36</c:f>
              <c:numCache>
                <c:formatCode>General</c:formatCode>
                <c:ptCount val="7"/>
                <c:pt idx="0">
                  <c:v>1</c:v>
                </c:pt>
                <c:pt idx="1">
                  <c:v>0.20419999999999999</c:v>
                </c:pt>
                <c:pt idx="2">
                  <c:v>7.7600000000000002E-2</c:v>
                </c:pt>
                <c:pt idx="3">
                  <c:v>2.4E-2</c:v>
                </c:pt>
                <c:pt idx="4">
                  <c:v>1.0999999999999999E-2</c:v>
                </c:pt>
                <c:pt idx="5">
                  <c:v>2.8E-3</c:v>
                </c:pt>
                <c:pt idx="6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D3A-4BAE-880C-629FD4818A2A}"/>
            </c:ext>
          </c:extLst>
        </c:ser>
        <c:ser>
          <c:idx val="5"/>
          <c:order val="6"/>
          <c:tx>
            <c:v>Sample 51 Krw</c:v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Sheet1!$B$43:$B$49</c:f>
              <c:numCache>
                <c:formatCode>0.00%</c:formatCode>
                <c:ptCount val="7"/>
                <c:pt idx="0">
                  <c:v>0.439</c:v>
                </c:pt>
                <c:pt idx="1">
                  <c:v>0.48139999999999999</c:v>
                </c:pt>
                <c:pt idx="2">
                  <c:v>0.51900000000000002</c:v>
                </c:pt>
                <c:pt idx="3">
                  <c:v>0.54149999999999998</c:v>
                </c:pt>
                <c:pt idx="4">
                  <c:v>0.56200000000000006</c:v>
                </c:pt>
                <c:pt idx="5">
                  <c:v>0.58809999999999996</c:v>
                </c:pt>
                <c:pt idx="6">
                  <c:v>0.65900000000000003</c:v>
                </c:pt>
              </c:numCache>
            </c:numRef>
          </c:xVal>
          <c:yVal>
            <c:numRef>
              <c:f>Sheet1!$C$43:$C$49</c:f>
              <c:numCache>
                <c:formatCode>General</c:formatCode>
                <c:ptCount val="7"/>
                <c:pt idx="0">
                  <c:v>0</c:v>
                </c:pt>
                <c:pt idx="1">
                  <c:v>7.4800000000000005E-2</c:v>
                </c:pt>
                <c:pt idx="2">
                  <c:v>0.16750000000000001</c:v>
                </c:pt>
                <c:pt idx="3">
                  <c:v>0.2366</c:v>
                </c:pt>
                <c:pt idx="4">
                  <c:v>0.3266</c:v>
                </c:pt>
                <c:pt idx="5">
                  <c:v>0.45090000000000002</c:v>
                </c:pt>
                <c:pt idx="6">
                  <c:v>0.74060000000000004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D3A-4BAE-880C-629FD4818A2A}"/>
            </c:ext>
          </c:extLst>
        </c:ser>
        <c:ser>
          <c:idx val="7"/>
          <c:order val="7"/>
          <c:tx>
            <c:v>Sample 51 Krg</c:v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xVal>
            <c:numRef>
              <c:f>Sheet1!$B$43:$B$49</c:f>
              <c:numCache>
                <c:formatCode>0.00%</c:formatCode>
                <c:ptCount val="7"/>
                <c:pt idx="0">
                  <c:v>0.439</c:v>
                </c:pt>
                <c:pt idx="1">
                  <c:v>0.48139999999999999</c:v>
                </c:pt>
                <c:pt idx="2">
                  <c:v>0.51900000000000002</c:v>
                </c:pt>
                <c:pt idx="3">
                  <c:v>0.54149999999999998</c:v>
                </c:pt>
                <c:pt idx="4">
                  <c:v>0.56200000000000006</c:v>
                </c:pt>
                <c:pt idx="5">
                  <c:v>0.58809999999999996</c:v>
                </c:pt>
                <c:pt idx="6">
                  <c:v>0.65900000000000003</c:v>
                </c:pt>
              </c:numCache>
            </c:numRef>
          </c:xVal>
          <c:yVal>
            <c:numRef>
              <c:f>Sheet1!$D$43:$D$49</c:f>
              <c:numCache>
                <c:formatCode>General</c:formatCode>
                <c:ptCount val="7"/>
                <c:pt idx="0">
                  <c:v>1</c:v>
                </c:pt>
                <c:pt idx="1">
                  <c:v>0.40739999999999998</c:v>
                </c:pt>
                <c:pt idx="2">
                  <c:v>0.14130000000000001</c:v>
                </c:pt>
                <c:pt idx="3">
                  <c:v>6.6100000000000006E-2</c:v>
                </c:pt>
                <c:pt idx="4">
                  <c:v>3.7199999999999997E-2</c:v>
                </c:pt>
                <c:pt idx="5">
                  <c:v>1.2800000000000001E-2</c:v>
                </c:pt>
                <c:pt idx="6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CD3A-4BAE-880C-629FD4818A2A}"/>
            </c:ext>
          </c:extLst>
        </c:ser>
        <c:ser>
          <c:idx val="8"/>
          <c:order val="8"/>
          <c:tx>
            <c:v>Sample 67 Krw</c:v>
          </c:tx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xVal>
            <c:numRef>
              <c:f>Sheet1!$B$56:$B$62</c:f>
              <c:numCache>
                <c:formatCode>0.00%</c:formatCode>
                <c:ptCount val="7"/>
                <c:pt idx="0">
                  <c:v>0.20300000000000001</c:v>
                </c:pt>
                <c:pt idx="1">
                  <c:v>0.32219999999999999</c:v>
                </c:pt>
                <c:pt idx="2">
                  <c:v>0.40379999999999999</c:v>
                </c:pt>
                <c:pt idx="3">
                  <c:v>0.45550000000000002</c:v>
                </c:pt>
                <c:pt idx="4">
                  <c:v>0.50209999999999999</c:v>
                </c:pt>
                <c:pt idx="5">
                  <c:v>0.57850000000000001</c:v>
                </c:pt>
                <c:pt idx="6">
                  <c:v>0.63100000000000001</c:v>
                </c:pt>
              </c:numCache>
            </c:numRef>
          </c:xVal>
          <c:yVal>
            <c:numRef>
              <c:f>Sheet1!$C$56:$C$62</c:f>
              <c:numCache>
                <c:formatCode>General</c:formatCode>
                <c:ptCount val="7"/>
                <c:pt idx="0">
                  <c:v>0</c:v>
                </c:pt>
                <c:pt idx="1">
                  <c:v>7.7000000000000002E-3</c:v>
                </c:pt>
                <c:pt idx="2">
                  <c:v>3.3000000000000002E-2</c:v>
                </c:pt>
                <c:pt idx="3">
                  <c:v>5.8599999999999999E-2</c:v>
                </c:pt>
                <c:pt idx="4">
                  <c:v>8.9399999999999993E-2</c:v>
                </c:pt>
                <c:pt idx="5">
                  <c:v>0.15740000000000001</c:v>
                </c:pt>
                <c:pt idx="6">
                  <c:v>0.21779999999999999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CD3A-4BAE-880C-629FD4818A2A}"/>
            </c:ext>
          </c:extLst>
        </c:ser>
        <c:ser>
          <c:idx val="9"/>
          <c:order val="9"/>
          <c:tx>
            <c:v>Sample 67 Krg</c:v>
          </c:tx>
          <c:spPr>
            <a:ln w="190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xVal>
            <c:numRef>
              <c:f>Sheet1!$B$56:$B$62</c:f>
              <c:numCache>
                <c:formatCode>0.00%</c:formatCode>
                <c:ptCount val="7"/>
                <c:pt idx="0">
                  <c:v>0.20300000000000001</c:v>
                </c:pt>
                <c:pt idx="1">
                  <c:v>0.32219999999999999</c:v>
                </c:pt>
                <c:pt idx="2">
                  <c:v>0.40379999999999999</c:v>
                </c:pt>
                <c:pt idx="3">
                  <c:v>0.45550000000000002</c:v>
                </c:pt>
                <c:pt idx="4">
                  <c:v>0.50209999999999999</c:v>
                </c:pt>
                <c:pt idx="5">
                  <c:v>0.57850000000000001</c:v>
                </c:pt>
                <c:pt idx="6">
                  <c:v>0.63100000000000001</c:v>
                </c:pt>
              </c:numCache>
            </c:numRef>
          </c:xVal>
          <c:yVal>
            <c:numRef>
              <c:f>Sheet1!$D$56:$D$62</c:f>
              <c:numCache>
                <c:formatCode>General</c:formatCode>
                <c:ptCount val="7"/>
                <c:pt idx="0">
                  <c:v>1</c:v>
                </c:pt>
                <c:pt idx="1">
                  <c:v>0.3236</c:v>
                </c:pt>
                <c:pt idx="2">
                  <c:v>0.13800000000000001</c:v>
                </c:pt>
                <c:pt idx="3">
                  <c:v>7.4099999999999999E-2</c:v>
                </c:pt>
                <c:pt idx="4">
                  <c:v>3.1600000000000003E-2</c:v>
                </c:pt>
                <c:pt idx="5">
                  <c:v>1.15E-2</c:v>
                </c:pt>
                <c:pt idx="6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CD3A-4BAE-880C-629FD4818A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4985183"/>
        <c:axId val="554985663"/>
      </c:scatterChart>
      <c:valAx>
        <c:axId val="55498518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Sw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000" b="0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4985663"/>
        <c:crosses val="autoZero"/>
        <c:crossBetween val="midCat"/>
      </c:valAx>
      <c:valAx>
        <c:axId val="554985663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Krg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4985183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6.6145796015849759E-2"/>
          <c:y val="0.82462136496237737"/>
          <c:w val="0.85943613960809861"/>
          <c:h val="0.100703871577124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40</xdr:col>
      <xdr:colOff>111155</xdr:colOff>
      <xdr:row>1</xdr:row>
      <xdr:rowOff>156204</xdr:rowOff>
    </xdr:from>
    <xdr:to>
      <xdr:col>49</xdr:col>
      <xdr:colOff>181883</xdr:colOff>
      <xdr:row>21</xdr:row>
      <xdr:rowOff>141098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B31F85A0-229B-4239-B124-D6379F86C2B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40</xdr:col>
      <xdr:colOff>35013</xdr:colOff>
      <xdr:row>26</xdr:row>
      <xdr:rowOff>106188</xdr:rowOff>
    </xdr:from>
    <xdr:to>
      <xdr:col>49</xdr:col>
      <xdr:colOff>243798</xdr:colOff>
      <xdr:row>44</xdr:row>
      <xdr:rowOff>103282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024FF46-61AE-93C5-C44E-1081EB1881D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30</xdr:col>
      <xdr:colOff>257024</xdr:colOff>
      <xdr:row>28</xdr:row>
      <xdr:rowOff>90714</xdr:rowOff>
    </xdr:from>
    <xdr:to>
      <xdr:col>38</xdr:col>
      <xdr:colOff>547823</xdr:colOff>
      <xdr:row>44</xdr:row>
      <xdr:rowOff>72740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319DE99F-5269-4E09-0225-7F841AA144E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30</xdr:col>
      <xdr:colOff>104544</xdr:colOff>
      <xdr:row>0</xdr:row>
      <xdr:rowOff>176152</xdr:rowOff>
    </xdr:from>
    <xdr:to>
      <xdr:col>39</xdr:col>
      <xdr:colOff>252133</xdr:colOff>
      <xdr:row>23</xdr:row>
      <xdr:rowOff>34848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135039A-ECD9-26C3-3133-F2DA44899BD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39</xdr:col>
      <xdr:colOff>116159</xdr:colOff>
      <xdr:row>9</xdr:row>
      <xdr:rowOff>34848</xdr:rowOff>
    </xdr:from>
    <xdr:to>
      <xdr:col>40</xdr:col>
      <xdr:colOff>104543</xdr:colOff>
      <xdr:row>9</xdr:row>
      <xdr:rowOff>34848</xdr:rowOff>
    </xdr:to>
    <xdr:cxnSp macro="">
      <xdr:nvCxnSpPr>
        <xdr:cNvPr id="7" name="Straight Arrow Connector 6">
          <a:extLst>
            <a:ext uri="{FF2B5EF4-FFF2-40B4-BE49-F238E27FC236}">
              <a16:creationId xmlns:a16="http://schemas.microsoft.com/office/drawing/2014/main" id="{07718F74-0BB6-FCA9-9E56-2BF5025CCB34}"/>
            </a:ext>
          </a:extLst>
        </xdr:cNvPr>
        <xdr:cNvCxnSpPr/>
      </xdr:nvCxnSpPr>
      <xdr:spPr>
        <a:xfrm>
          <a:off x="25752348" y="2009543"/>
          <a:ext cx="952500" cy="0"/>
        </a:xfrm>
        <a:prstGeom prst="straightConnector1">
          <a:avLst/>
        </a:prstGeom>
        <a:ln w="57150">
          <a:solidFill>
            <a:srgbClr val="FF0000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38</xdr:col>
      <xdr:colOff>768885</xdr:colOff>
      <xdr:row>36</xdr:row>
      <xdr:rowOff>38900</xdr:rowOff>
    </xdr:from>
    <xdr:to>
      <xdr:col>39</xdr:col>
      <xdr:colOff>761044</xdr:colOff>
      <xdr:row>36</xdr:row>
      <xdr:rowOff>38900</xdr:rowOff>
    </xdr:to>
    <xdr:cxnSp macro="">
      <xdr:nvCxnSpPr>
        <xdr:cNvPr id="9" name="Straight Arrow Connector 8">
          <a:extLst>
            <a:ext uri="{FF2B5EF4-FFF2-40B4-BE49-F238E27FC236}">
              <a16:creationId xmlns:a16="http://schemas.microsoft.com/office/drawing/2014/main" id="{4EAF5D08-01E4-45CB-870C-A58826225414}"/>
            </a:ext>
          </a:extLst>
        </xdr:cNvPr>
        <xdr:cNvCxnSpPr/>
      </xdr:nvCxnSpPr>
      <xdr:spPr>
        <a:xfrm flipH="1">
          <a:off x="25350271" y="7349051"/>
          <a:ext cx="864327" cy="0"/>
        </a:xfrm>
        <a:prstGeom prst="straightConnector1">
          <a:avLst/>
        </a:prstGeom>
        <a:ln w="57150">
          <a:solidFill>
            <a:srgbClr val="FF0000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44</xdr:col>
      <xdr:colOff>419840</xdr:colOff>
      <xdr:row>22</xdr:row>
      <xdr:rowOff>149187</xdr:rowOff>
    </xdr:from>
    <xdr:to>
      <xdr:col>44</xdr:col>
      <xdr:colOff>424609</xdr:colOff>
      <xdr:row>25</xdr:row>
      <xdr:rowOff>168350</xdr:rowOff>
    </xdr:to>
    <xdr:cxnSp macro="">
      <xdr:nvCxnSpPr>
        <xdr:cNvPr id="10" name="Straight Arrow Connector 9">
          <a:extLst>
            <a:ext uri="{FF2B5EF4-FFF2-40B4-BE49-F238E27FC236}">
              <a16:creationId xmlns:a16="http://schemas.microsoft.com/office/drawing/2014/main" id="{632E4D66-3268-4769-9C14-29EFE275FECA}"/>
            </a:ext>
          </a:extLst>
        </xdr:cNvPr>
        <xdr:cNvCxnSpPr/>
      </xdr:nvCxnSpPr>
      <xdr:spPr>
        <a:xfrm flipH="1">
          <a:off x="29178454" y="4636265"/>
          <a:ext cx="4769" cy="604434"/>
        </a:xfrm>
        <a:prstGeom prst="straightConnector1">
          <a:avLst/>
        </a:prstGeom>
        <a:ln w="57150">
          <a:solidFill>
            <a:srgbClr val="FF0000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31042B-457A-4F59-A6F2-C6902B8324AD}">
  <dimension ref="B1:AI74"/>
  <sheetViews>
    <sheetView tabSelected="1" zoomScale="40" zoomScaleNormal="40" workbookViewId="0">
      <selection activeCell="AZ21" sqref="AZ21"/>
    </sheetView>
  </sheetViews>
  <sheetFormatPr defaultColWidth="8.85546875" defaultRowHeight="15" x14ac:dyDescent="0.25"/>
  <cols>
    <col min="1" max="4" width="8.85546875" style="1"/>
    <col min="5" max="6" width="9" style="1" bestFit="1" customWidth="1"/>
    <col min="7" max="7" width="11.5703125" style="1" bestFit="1" customWidth="1"/>
    <col min="8" max="8" width="8.85546875" style="1"/>
    <col min="9" max="9" width="9" style="1" bestFit="1" customWidth="1"/>
    <col min="10" max="11" width="8.85546875" style="1"/>
    <col min="12" max="12" width="8.85546875" style="70"/>
    <col min="13" max="13" width="8.85546875" style="1"/>
    <col min="14" max="14" width="9" style="1" bestFit="1" customWidth="1"/>
    <col min="15" max="15" width="9.85546875" style="1" customWidth="1"/>
    <col min="16" max="16" width="12.7109375" style="1" bestFit="1" customWidth="1"/>
    <col min="17" max="17" width="11.7109375" style="1" bestFit="1" customWidth="1"/>
    <col min="18" max="18" width="12.42578125" style="1" bestFit="1" customWidth="1"/>
    <col min="19" max="19" width="12.7109375" style="1" bestFit="1" customWidth="1"/>
    <col min="20" max="20" width="11.5703125" style="1" bestFit="1" customWidth="1"/>
    <col min="21" max="26" width="8.85546875" style="1"/>
    <col min="27" max="27" width="19.28515625" style="1" customWidth="1"/>
    <col min="28" max="28" width="8.85546875" style="70"/>
    <col min="29" max="29" width="9.28515625" style="1" customWidth="1"/>
    <col min="30" max="30" width="8.28515625" style="1" customWidth="1"/>
    <col min="31" max="31" width="9.28515625" style="1" customWidth="1"/>
    <col min="32" max="32" width="10.7109375" style="1" customWidth="1"/>
    <col min="33" max="37" width="8.85546875" style="1"/>
    <col min="38" max="38" width="9.28515625" style="1" customWidth="1"/>
    <col min="39" max="39" width="13.140625" style="1" customWidth="1"/>
    <col min="40" max="40" width="14.42578125" style="1" customWidth="1"/>
    <col min="41" max="16384" width="8.85546875" style="1"/>
  </cols>
  <sheetData>
    <row r="1" spans="2:20" ht="15.75" thickBot="1" x14ac:dyDescent="0.3"/>
    <row r="2" spans="2:20" ht="15.75" thickBot="1" x14ac:dyDescent="0.3">
      <c r="B2" s="60" t="s">
        <v>13</v>
      </c>
      <c r="C2" s="61"/>
      <c r="D2" s="61"/>
      <c r="E2" s="61"/>
      <c r="F2" s="61"/>
      <c r="G2" s="62"/>
      <c r="I2" s="9" t="s">
        <v>8</v>
      </c>
      <c r="J2" s="66">
        <v>0.66500000000000004</v>
      </c>
      <c r="K2" s="2"/>
    </row>
    <row r="3" spans="2:20" ht="30.75" thickBot="1" x14ac:dyDescent="0.3">
      <c r="B3" s="8" t="s">
        <v>2</v>
      </c>
      <c r="C3" s="8" t="s">
        <v>3</v>
      </c>
      <c r="D3" s="8" t="s">
        <v>4</v>
      </c>
      <c r="E3" s="8" t="s">
        <v>5</v>
      </c>
      <c r="F3" s="8" t="s">
        <v>6</v>
      </c>
      <c r="G3" s="8" t="s">
        <v>7</v>
      </c>
      <c r="I3" s="9" t="s">
        <v>9</v>
      </c>
      <c r="J3" s="68">
        <v>0.21099999999999999</v>
      </c>
      <c r="K3" s="2"/>
      <c r="L3" s="71"/>
      <c r="M3" s="3"/>
    </row>
    <row r="4" spans="2:20" ht="15.75" thickBot="1" x14ac:dyDescent="0.3">
      <c r="B4" s="66">
        <v>0.66500000000000004</v>
      </c>
      <c r="C4" s="58">
        <v>0</v>
      </c>
      <c r="D4" s="58">
        <v>1</v>
      </c>
      <c r="E4" s="49">
        <f t="shared" ref="E4:E10" si="0">(B4-$J$2)/(1-$J$2-$J$3)</f>
        <v>0</v>
      </c>
      <c r="F4" s="49">
        <f>D4/$D$4</f>
        <v>1</v>
      </c>
      <c r="G4" s="49">
        <f>C4/$C$10</f>
        <v>0</v>
      </c>
      <c r="I4" s="9" t="s">
        <v>10</v>
      </c>
      <c r="J4" s="57">
        <v>0.29499999999999998</v>
      </c>
      <c r="K4" s="2"/>
      <c r="L4" s="72"/>
      <c r="M4" s="6"/>
    </row>
    <row r="5" spans="2:20" ht="15.75" thickBot="1" x14ac:dyDescent="0.3">
      <c r="B5" s="57">
        <v>0.73650000000000004</v>
      </c>
      <c r="C5" s="58">
        <v>4.4999999999999998E-2</v>
      </c>
      <c r="D5" s="58">
        <v>0.42</v>
      </c>
      <c r="E5" s="49">
        <f t="shared" si="0"/>
        <v>0.57661290322580661</v>
      </c>
      <c r="F5" s="49">
        <f t="shared" ref="F5:F10" si="1">D5/$D$4</f>
        <v>0.42</v>
      </c>
      <c r="G5" s="49">
        <f t="shared" ref="G5:G10" si="2">C5/$C$10</f>
        <v>7.6400679117147707E-2</v>
      </c>
      <c r="I5" s="9" t="s">
        <v>11</v>
      </c>
      <c r="J5" s="58">
        <v>58.9</v>
      </c>
      <c r="K5" s="4" t="s">
        <v>12</v>
      </c>
      <c r="L5" s="73"/>
      <c r="M5" s="7"/>
    </row>
    <row r="6" spans="2:20" ht="15.75" thickBot="1" x14ac:dyDescent="0.3">
      <c r="B6" s="57">
        <v>0.74980000000000002</v>
      </c>
      <c r="C6" s="58">
        <v>0.105</v>
      </c>
      <c r="D6" s="58">
        <v>0.184</v>
      </c>
      <c r="E6" s="49">
        <f t="shared" si="0"/>
        <v>0.68387096774193556</v>
      </c>
      <c r="F6" s="49">
        <f t="shared" si="1"/>
        <v>0.184</v>
      </c>
      <c r="G6" s="49">
        <f t="shared" si="2"/>
        <v>0.17826825127334467</v>
      </c>
      <c r="L6" s="73"/>
      <c r="M6" s="7"/>
    </row>
    <row r="7" spans="2:20" ht="15.75" thickBot="1" x14ac:dyDescent="0.3">
      <c r="B7" s="57">
        <v>0.76480000000000004</v>
      </c>
      <c r="C7" s="58">
        <v>0.221</v>
      </c>
      <c r="D7" s="58">
        <v>8.3000000000000004E-2</v>
      </c>
      <c r="E7" s="49">
        <f t="shared" si="0"/>
        <v>0.80483870967741955</v>
      </c>
      <c r="F7" s="49">
        <f t="shared" si="1"/>
        <v>8.3000000000000004E-2</v>
      </c>
      <c r="G7" s="49">
        <f t="shared" si="2"/>
        <v>0.37521222410865879</v>
      </c>
      <c r="I7" s="7"/>
      <c r="J7" s="7"/>
      <c r="K7" s="7"/>
      <c r="L7" s="73"/>
      <c r="M7" s="7"/>
      <c r="N7" s="60" t="s">
        <v>7</v>
      </c>
      <c r="O7" s="61"/>
      <c r="P7" s="61"/>
      <c r="Q7" s="61"/>
      <c r="R7" s="61"/>
      <c r="S7" s="61"/>
      <c r="T7" s="62"/>
    </row>
    <row r="8" spans="2:20" ht="15.75" thickBot="1" x14ac:dyDescent="0.3">
      <c r="B8" s="57">
        <v>0.77580000000000005</v>
      </c>
      <c r="C8" s="58">
        <v>0.35399999999999998</v>
      </c>
      <c r="D8" s="58">
        <v>0.05</v>
      </c>
      <c r="E8" s="49">
        <f t="shared" si="0"/>
        <v>0.89354838709677453</v>
      </c>
      <c r="F8" s="49">
        <f t="shared" si="1"/>
        <v>0.05</v>
      </c>
      <c r="G8" s="49">
        <f t="shared" si="2"/>
        <v>0.60101867572156198</v>
      </c>
      <c r="I8" s="7"/>
      <c r="J8" s="7"/>
      <c r="K8" s="7"/>
      <c r="L8" s="73"/>
      <c r="M8" s="7"/>
      <c r="N8" s="47" t="s">
        <v>40</v>
      </c>
      <c r="O8" s="24">
        <v>6</v>
      </c>
      <c r="P8" s="24">
        <v>18</v>
      </c>
      <c r="Q8" s="24">
        <v>43</v>
      </c>
      <c r="R8" s="24">
        <v>51</v>
      </c>
      <c r="S8" s="24">
        <v>67</v>
      </c>
      <c r="T8" s="48" t="s">
        <v>33</v>
      </c>
    </row>
    <row r="9" spans="2:20" ht="15.75" thickBot="1" x14ac:dyDescent="0.3">
      <c r="B9" s="57">
        <v>0.78359999999999996</v>
      </c>
      <c r="C9" s="58">
        <v>0.48099999999999998</v>
      </c>
      <c r="D9" s="58">
        <v>1.6E-2</v>
      </c>
      <c r="E9" s="49">
        <f t="shared" si="0"/>
        <v>0.95645161290322545</v>
      </c>
      <c r="F9" s="49">
        <f t="shared" si="1"/>
        <v>1.6E-2</v>
      </c>
      <c r="G9" s="49">
        <f t="shared" si="2"/>
        <v>0.81663837011884555</v>
      </c>
      <c r="I9" s="7"/>
      <c r="J9" s="7"/>
      <c r="K9" s="7"/>
      <c r="L9" s="73"/>
      <c r="M9" s="7"/>
      <c r="N9" s="26">
        <v>0</v>
      </c>
      <c r="O9" s="25" cm="1">
        <f t="array" ref="O9">_xll.SRS1Splines.Functions25.Cubic_Spline($E$4:$E$5,$G$4:$G$5,N9)</f>
        <v>0</v>
      </c>
      <c r="P9" s="25" cm="1">
        <f t="array" ref="P9">_xll.SRS1Splines.Functions25.Cubic_Spline($E$17:$E$19,$G$17:$G$19,N9)</f>
        <v>0</v>
      </c>
      <c r="Q9" s="25" cm="1">
        <f t="array" ref="Q9">_xll.SRS1Splines.Functions25.Cubic_Spline($E$30:$E$32,$G$30:$G$32,N9)</f>
        <v>0</v>
      </c>
      <c r="R9" s="25" cm="1">
        <f t="array" ref="R9">_xll.SRS1Splines.Functions25.Cubic_Spline($E$43:$E$47,$G$43:$G$47,N9)</f>
        <v>0</v>
      </c>
      <c r="S9" s="25" cm="1">
        <f t="array" ref="S9">_xll.SRS1Splines.Functions25.Cubic_Spline($E$56:$E$59,$G$56:$G$59,N9)</f>
        <v>0</v>
      </c>
      <c r="T9" s="25">
        <f t="shared" ref="T9:T19" si="3">($Y$44*O9+$Y$45*P9+$Y$46*Q9+$Y$47*R9+$Y$48*S9)/($Y$49)</f>
        <v>0</v>
      </c>
    </row>
    <row r="10" spans="2:20" ht="15.75" thickBot="1" x14ac:dyDescent="0.3">
      <c r="B10" s="68">
        <v>0.78900000000000003</v>
      </c>
      <c r="C10" s="58">
        <v>0.58899999999999997</v>
      </c>
      <c r="D10" s="58">
        <v>0</v>
      </c>
      <c r="E10" s="49">
        <f t="shared" si="0"/>
        <v>1.0000000000000002</v>
      </c>
      <c r="F10" s="49">
        <f t="shared" si="1"/>
        <v>0</v>
      </c>
      <c r="G10" s="49">
        <f t="shared" si="2"/>
        <v>1</v>
      </c>
      <c r="I10" s="7"/>
      <c r="J10" s="7"/>
      <c r="K10" s="7"/>
      <c r="L10" s="73"/>
      <c r="M10" s="7"/>
      <c r="N10" s="27">
        <v>0.1</v>
      </c>
      <c r="O10" s="25" cm="1">
        <f t="array" ref="O10">_xll.SRS1Splines.Functions25.Cubic_Spline($E$4:$E$5,$G$4:$G$5,N10)</f>
        <v>1.32499079867501E-2</v>
      </c>
      <c r="P10" s="25" cm="1">
        <f t="array" ref="P10">_xll.SRS1Splines.Functions25.Cubic_Spline($E$17:$E$19,$G$17:$G$19,N10)</f>
        <v>5.4402975511112896E-3</v>
      </c>
      <c r="Q10" s="25" cm="1">
        <f t="array" ref="Q10">_xll.SRS1Splines.Functions25.Cubic_Spline($E$30:$E$32,$G$30:$G$32,N10)</f>
        <v>6.59675207544194E-3</v>
      </c>
      <c r="R10" s="25" cm="1">
        <f t="array" ref="R10">_xll.SRS1Splines.Functions25.Cubic_Spline($E$43:$E$47,$G$43:$G$47,N10)</f>
        <v>4.8567422889472002E-2</v>
      </c>
      <c r="S10" s="25" cm="1">
        <f t="array" ref="S10">_xll.SRS1Splines.Functions25.Cubic_Spline($E$56:$E$59,$G$56:$G$59,N10)</f>
        <v>2.4659784198387798E-3</v>
      </c>
      <c r="T10" s="25">
        <f>($Y$44*O10+$Y$45*P10+$Y$46*Q10+$Y$47*R10+$Y$48*S10)/($Y$49)</f>
        <v>9.8280590941474434E-3</v>
      </c>
    </row>
    <row r="11" spans="2:20" ht="15.75" thickBot="1" x14ac:dyDescent="0.3">
      <c r="N11" s="27">
        <v>0.2</v>
      </c>
      <c r="O11" s="25" cm="1">
        <f t="array" ref="O11">_xll.SRS1Splines.Functions25.Cubic_Spline($E$4:$E$5,$G$4:$G$5,N11)</f>
        <v>2.64998159735002E-2</v>
      </c>
      <c r="P11" s="25" cm="1">
        <f t="array" ref="P11">_xll.SRS1Splines.Functions25.Cubic_Spline($E$17:$E$19,$G$17:$G$19,N11)</f>
        <v>1.408955638685E-2</v>
      </c>
      <c r="Q11" s="25" cm="1">
        <f t="array" ref="Q11">_xll.SRS1Splines.Functions25.Cubic_Spline($E$30:$E$32,$G$30:$G$32,N11)</f>
        <v>1.6730335806746099E-2</v>
      </c>
      <c r="R11" s="25" cm="1">
        <f t="array" ref="R11">_xll.SRS1Splines.Functions25.Cubic_Spline($E$43:$E$47,$G$43:$G$47,N11)</f>
        <v>0.10561712267762199</v>
      </c>
      <c r="S11" s="25" cm="1">
        <f t="array" ref="S11">_xll.SRS1Splines.Functions25.Cubic_Spline($E$56:$E$59,$G$56:$G$59,N11)</f>
        <v>1.40148534577723E-2</v>
      </c>
      <c r="T11" s="25">
        <f t="shared" si="3"/>
        <v>2.5898988646029308E-2</v>
      </c>
    </row>
    <row r="12" spans="2:20" ht="15.75" thickBot="1" x14ac:dyDescent="0.3">
      <c r="I12" s="7"/>
      <c r="J12" s="7"/>
      <c r="K12" s="7"/>
      <c r="L12" s="73"/>
      <c r="M12" s="7"/>
      <c r="N12" s="27">
        <v>0.3</v>
      </c>
      <c r="O12" s="25" cm="1">
        <f t="array" ref="O12">_xll.SRS1Splines.Functions25.Cubic_Spline($E$4:$E$5,$G$4:$G$5,N12)</f>
        <v>3.9749723960250297E-2</v>
      </c>
      <c r="P12" s="25" cm="1">
        <f t="array" ref="P12">_xll.SRS1Splines.Functions25.Cubic_Spline($E$17:$E$19,$G$17:$G$19,N12)</f>
        <v>2.91567377918437E-2</v>
      </c>
      <c r="Q12" s="25" cm="1">
        <f t="array" ref="Q12">_xll.SRS1Splines.Functions25.Cubic_Spline($E$30:$E$32,$G$30:$G$32,N12)</f>
        <v>3.3937582849774599E-2</v>
      </c>
      <c r="R12" s="25" cm="1">
        <f t="array" ref="R12">_xll.SRS1Splines.Functions25.Cubic_Spline($E$43:$E$47,$G$43:$G$47,N12)</f>
        <v>0.17635052474667001</v>
      </c>
      <c r="S12" s="25" cm="1">
        <f t="array" ref="S12">_xll.SRS1Splines.Functions25.Cubic_Spline($E$56:$E$59,$G$56:$G$59,N12)</f>
        <v>4.3716224031862198E-2</v>
      </c>
      <c r="T12" s="25">
        <f t="shared" si="3"/>
        <v>5.4068583061900911E-2</v>
      </c>
    </row>
    <row r="13" spans="2:20" ht="15.75" thickBot="1" x14ac:dyDescent="0.3">
      <c r="I13" s="7"/>
      <c r="J13" s="7"/>
      <c r="K13" s="7"/>
      <c r="L13" s="73"/>
      <c r="M13" s="7"/>
      <c r="N13" s="28">
        <v>0.4</v>
      </c>
      <c r="O13" s="25" cm="1">
        <f t="array" ref="O13">_xll.SRS1Splines.Functions25.Cubic_Spline($E$4:$E$5,$G$4:$G$5,N13)</f>
        <v>5.29996319470004E-2</v>
      </c>
      <c r="P13" s="25" cm="1">
        <f t="array" ref="P13">_xll.SRS1Splines.Functions25.Cubic_Spline($E$17:$E$19,$G$17:$G$19,N13)</f>
        <v>5.3850803050719702E-2</v>
      </c>
      <c r="Q13" s="25" cm="1">
        <f t="array" ref="Q13">_xll.SRS1Splines.Functions25.Cubic_Spline($E$30:$E$32,$G$30:$G$32,N13)</f>
        <v>6.1713595784654698E-2</v>
      </c>
      <c r="R13" s="25" cm="1">
        <f t="array" ref="R13">_xll.SRS1Splines.Functions25.Cubic_Spline($E$43:$E$47,$G$43:$G$47,N13)</f>
        <v>0.255902129429943</v>
      </c>
      <c r="S13" s="25" cm="1">
        <f t="array" ref="S13">_xll.SRS1Splines.Functions25.Cubic_Spline($E$56:$E$59,$G$56:$G$59,N13)</f>
        <v>9.8291708908340394E-2</v>
      </c>
      <c r="T13" s="25">
        <f t="shared" si="3"/>
        <v>9.804133641232525E-2</v>
      </c>
    </row>
    <row r="14" spans="2:20" ht="15.75" thickBot="1" x14ac:dyDescent="0.3">
      <c r="B14" s="63"/>
      <c r="C14" s="63"/>
      <c r="D14" s="63"/>
      <c r="E14" s="63"/>
      <c r="F14" s="63"/>
      <c r="G14" s="63"/>
      <c r="I14" s="11"/>
      <c r="J14" s="12"/>
      <c r="K14" s="6"/>
      <c r="L14" s="73"/>
      <c r="M14" s="7"/>
      <c r="N14" s="27">
        <v>0.5</v>
      </c>
      <c r="O14" s="25" cm="1">
        <f t="array" ref="O14">_xll.SRS1Splines.Functions25.Cubic_Spline($E$4:$E$5,$G$4:$G$5,N14)</f>
        <v>6.6249539933750407E-2</v>
      </c>
      <c r="P14" s="25" cm="1">
        <f t="array" ref="P14">_xll.SRS1Splines.Functions25.Cubic_Spline($E$17:$E$19,$G$17:$G$19,N14)</f>
        <v>8.9912300970812403E-2</v>
      </c>
      <c r="Q14" s="25" cm="1">
        <f t="array" ref="Q14">_xll.SRS1Splines.Functions25.Cubic_Spline($E$30:$E$32,$G$30:$G$32,N14)</f>
        <v>0.10008077575774101</v>
      </c>
      <c r="R14" s="25" cm="1">
        <f t="array" ref="R14">_xll.SRS1Splines.Functions25.Cubic_Spline($E$43:$E$47,$G$43:$G$47,N14)</f>
        <v>0.36068155979243999</v>
      </c>
      <c r="S14" s="25" cm="1">
        <f t="array" ref="S14">_xll.SRS1Splines.Functions25.Cubic_Spline($E$56:$E$59,$G$56:$G$59,N14)</f>
        <v>0.17932304075751301</v>
      </c>
      <c r="T14" s="25">
        <f t="shared" si="3"/>
        <v>0.16061936886279662</v>
      </c>
    </row>
    <row r="15" spans="2:20" ht="15.75" thickBot="1" x14ac:dyDescent="0.3">
      <c r="B15" s="60" t="s">
        <v>15</v>
      </c>
      <c r="C15" s="61"/>
      <c r="D15" s="61"/>
      <c r="E15" s="61"/>
      <c r="F15" s="61"/>
      <c r="G15" s="62"/>
      <c r="I15" s="9" t="s">
        <v>8</v>
      </c>
      <c r="J15" s="66">
        <v>0.32200000000000001</v>
      </c>
      <c r="K15" s="2"/>
      <c r="L15" s="73"/>
      <c r="M15" s="7"/>
      <c r="N15" s="27">
        <v>0.6</v>
      </c>
      <c r="O15" s="25" cm="1">
        <f t="array" ref="O15">_xll.SRS1Splines.Functions25.Cubic_Spline($E$5:$E$10,$G$5:$G$10,N15)</f>
        <v>9.6003218181573202E-2</v>
      </c>
      <c r="P15" s="25" cm="1">
        <f t="array" ref="P15">_xll.SRS1Splines.Functions25.Cubic_Spline($E$20:$E$23,$G$20:$G$23,N15)</f>
        <v>9.4849847270364801E-2</v>
      </c>
      <c r="Q15" s="25" cm="1">
        <f t="array" ref="Q15">_xll.SRS1Splines.Functions25.Cubic_Spline($E$30:$E$32,$G$30:$G$32,N15)</f>
        <v>0.14303242871900801</v>
      </c>
      <c r="R15" s="25" cm="1">
        <f t="array" ref="R15">_xll.SRS1Splines.Functions25.Cubic_Spline($E$43:$E$47,$G$43:$G$47,N15)</f>
        <v>0.49738233306108498</v>
      </c>
      <c r="S15" s="25" cm="1">
        <f t="array" ref="S15">_xll.SRS1Splines.Functions25.Cubic_Spline($E$56:$E$59,$G$56:$G$59,N15)</f>
        <v>0.27937846079921402</v>
      </c>
      <c r="T15" s="25">
        <f t="shared" si="3"/>
        <v>0.23246827435953296</v>
      </c>
    </row>
    <row r="16" spans="2:20" ht="15.6" customHeight="1" thickBot="1" x14ac:dyDescent="0.3">
      <c r="B16" s="8" t="s">
        <v>2</v>
      </c>
      <c r="C16" s="8" t="s">
        <v>3</v>
      </c>
      <c r="D16" s="8" t="s">
        <v>4</v>
      </c>
      <c r="E16" s="8" t="s">
        <v>5</v>
      </c>
      <c r="F16" s="8" t="s">
        <v>6</v>
      </c>
      <c r="G16" s="8" t="s">
        <v>7</v>
      </c>
      <c r="I16" s="9" t="s">
        <v>9</v>
      </c>
      <c r="J16" s="68">
        <v>0.38400000000000001</v>
      </c>
      <c r="K16" s="2"/>
      <c r="N16" s="27">
        <v>0.7</v>
      </c>
      <c r="O16" s="25" cm="1">
        <f t="array" ref="O16">_xll.SRS1Splines.Functions25.Cubic_Spline($E$5:$E$10,$G$5:$G$10,N16)</f>
        <v>0.198231194466745</v>
      </c>
      <c r="P16" s="25" cm="1">
        <f t="array" ref="P16">_xll.SRS1Splines.Functions25.Cubic_Spline($E$20:$E$23,$G$20:$G$23,N16)</f>
        <v>0.15449239380021601</v>
      </c>
      <c r="Q16" s="25" cm="1">
        <f t="array" ref="Q16">_xll.SRS1Splines.Functions25.Cubic_Spline($E$33:$E$36,$G$33:$G$36,N16)</f>
        <v>0.22561918893015301</v>
      </c>
      <c r="R16" s="25" cm="1">
        <f t="array" ref="R16">_xll.SRS1Splines.Functions25.Cubic_Spline($E$48:$E$49,$G$48:$G$49,N16)</f>
        <v>0.63586494692101503</v>
      </c>
      <c r="S16" s="25" cm="1">
        <f t="array" ref="S16">_xll.SRS1Splines.Functions25.Cubic_Spline($E$60:$E$62,$G$60:$G$62,N16)</f>
        <v>0.41233443085023702</v>
      </c>
      <c r="T16" s="25">
        <f t="shared" si="3"/>
        <v>0.33983422419123177</v>
      </c>
    </row>
    <row r="17" spans="2:35" ht="15.75" thickBot="1" x14ac:dyDescent="0.3">
      <c r="B17" s="67">
        <v>0.32200000000000001</v>
      </c>
      <c r="C17" s="65">
        <v>0</v>
      </c>
      <c r="D17" s="65">
        <v>1</v>
      </c>
      <c r="E17" s="49">
        <f t="shared" ref="E17:E23" si="4">(B17-$J$15)/(1-$J$15-$J$16)</f>
        <v>0</v>
      </c>
      <c r="F17" s="49">
        <f t="shared" ref="F17:F23" si="5">D17/$D$17</f>
        <v>1</v>
      </c>
      <c r="G17" s="49">
        <f t="shared" ref="G17:G23" si="6">C17/$C$23</f>
        <v>0</v>
      </c>
      <c r="I17" s="9" t="s">
        <v>10</v>
      </c>
      <c r="J17" s="57">
        <v>0.315</v>
      </c>
      <c r="K17" s="2"/>
      <c r="N17" s="27">
        <v>0.8</v>
      </c>
      <c r="O17" s="25" cm="1">
        <f t="array" ref="O17">_xll.SRS1Splines.Functions25.Cubic_Spline($E$5:$E$10,$G$5:$G$10,N17)</f>
        <v>0.36505884994089399</v>
      </c>
      <c r="P17" s="25" cm="1">
        <f t="array" ref="P17">_xll.SRS1Splines.Functions25.Cubic_Spline($E$20:$E$23,$G$20:$G$23,N17)</f>
        <v>0.204812322618703</v>
      </c>
      <c r="Q17" s="25" cm="1">
        <f t="array" ref="Q17">_xll.SRS1Splines.Functions25.Cubic_Spline($E$33:$E$36,$G$33:$G$36,N17)</f>
        <v>0.355454939969506</v>
      </c>
      <c r="R17" s="25" cm="1">
        <f t="array" ref="R17">_xll.SRS1Splines.Functions25.Cubic_Spline($E$48:$E$49,$G$48:$G$49,N17)</f>
        <v>0.75724329794734302</v>
      </c>
      <c r="S17" s="25" cm="1">
        <f t="array" ref="S17">_xll.SRS1Splines.Functions25.Cubic_Spline($E$60:$E$62,$G$60:$G$62,N17)</f>
        <v>0.57700134924507995</v>
      </c>
      <c r="T17" s="25">
        <f t="shared" si="3"/>
        <v>0.47347188695830117</v>
      </c>
    </row>
    <row r="18" spans="2:35" ht="15.75" thickBot="1" x14ac:dyDescent="0.3">
      <c r="B18" s="64">
        <v>0.44440000000000002</v>
      </c>
      <c r="C18" s="65">
        <v>3.5999999999999999E-3</v>
      </c>
      <c r="D18" s="65">
        <v>8.8700000000000001E-2</v>
      </c>
      <c r="E18" s="49">
        <f t="shared" si="4"/>
        <v>0.416326530612245</v>
      </c>
      <c r="F18" s="49">
        <f t="shared" si="5"/>
        <v>8.8700000000000001E-2</v>
      </c>
      <c r="G18" s="49">
        <f t="shared" si="6"/>
        <v>5.9016393442622953E-2</v>
      </c>
      <c r="I18" s="9" t="s">
        <v>11</v>
      </c>
      <c r="J18" s="58">
        <v>254</v>
      </c>
      <c r="K18" s="4" t="s">
        <v>12</v>
      </c>
      <c r="N18" s="27">
        <v>0.9</v>
      </c>
      <c r="O18" s="25" cm="1">
        <f t="array" ref="O18">_xll.SRS1Splines.Functions25.Cubic_Spline($E$5:$E$10,$G$5:$G$10,N18)</f>
        <v>0.620613105307948</v>
      </c>
      <c r="P18" s="25" cm="1">
        <f t="array" ref="P18">_xll.SRS1Splines.Functions25.Cubic_Spline($E$20:$E$23,$G$20:$G$23,N18)</f>
        <v>0.33946629074167201</v>
      </c>
      <c r="Q18" s="25" cm="1">
        <f t="array" ref="Q18">_xll.SRS1Splines.Functions25.Cubic_Spline($E$33:$E$36,$G$33:$G$36,N18)</f>
        <v>0.63578066398714905</v>
      </c>
      <c r="R18" s="25" cm="1">
        <f t="array" ref="R18">_xll.SRS1Splines.Functions25.Cubic_Spline($E$48:$E$49,$G$48:$G$49,N18)</f>
        <v>0.87862164897367101</v>
      </c>
      <c r="S18" s="25" cm="1">
        <f t="array" ref="S18">_xll.SRS1Splines.Functions25.Cubic_Spline($E$60:$E$62,$G$60:$G$62,N18)</f>
        <v>0.77042394247879598</v>
      </c>
      <c r="T18" s="25">
        <f t="shared" si="3"/>
        <v>0.67906928250699083</v>
      </c>
    </row>
    <row r="19" spans="2:35" ht="15.75" thickBot="1" x14ac:dyDescent="0.3">
      <c r="B19" s="64">
        <v>0.47760000000000002</v>
      </c>
      <c r="C19" s="65">
        <v>6.1999999999999998E-3</v>
      </c>
      <c r="D19" s="65">
        <v>5.28E-2</v>
      </c>
      <c r="E19" s="49">
        <f t="shared" si="4"/>
        <v>0.52925170068027227</v>
      </c>
      <c r="F19" s="49">
        <f t="shared" si="5"/>
        <v>5.28E-2</v>
      </c>
      <c r="G19" s="49">
        <f t="shared" si="6"/>
        <v>0.10163934426229508</v>
      </c>
      <c r="N19" s="29">
        <v>1</v>
      </c>
      <c r="O19" s="25" cm="1">
        <f t="array" ref="O19">_xll.SRS1Splines.Functions25.Cubic_Spline($E$5:$E$10,$G$5:$G$10,N19)</f>
        <v>0.999999999999999</v>
      </c>
      <c r="P19" s="25" cm="1">
        <f t="array" ref="P19">_xll.SRS1Splines.Functions25.Cubic_Spline($E$20:$E$23,$G$20:$G$23,N19)</f>
        <v>0.999999999999998</v>
      </c>
      <c r="Q19" s="25" cm="1">
        <f t="array" ref="Q19">_xll.SRS1Splines.Functions25.Cubic_Spline($E$33:$E$36,$G$33:$G$36,N19)</f>
        <v>1</v>
      </c>
      <c r="R19" s="25" cm="1">
        <f t="array" ref="R19">_xll.SRS1Splines.Functions25.Cubic_Spline($E$48:$E$49,$G$48:$G$49,N19)</f>
        <v>1</v>
      </c>
      <c r="S19" s="25" cm="1">
        <f t="array" ref="S19">_xll.SRS1Splines.Functions25.Cubic_Spline($E$60:$E$62,$G$60:$G$62,N19)</f>
        <v>1</v>
      </c>
      <c r="T19" s="25">
        <f t="shared" si="3"/>
        <v>0.99999999999999967</v>
      </c>
    </row>
    <row r="20" spans="2:35" ht="15.75" thickBot="1" x14ac:dyDescent="0.3">
      <c r="B20" s="64">
        <v>0.52559999999999996</v>
      </c>
      <c r="C20" s="65">
        <v>8.9999999999999993E-3</v>
      </c>
      <c r="D20" s="65">
        <v>2.2800000000000001E-2</v>
      </c>
      <c r="E20" s="49">
        <f t="shared" si="4"/>
        <v>0.6925170068027211</v>
      </c>
      <c r="F20" s="49">
        <f t="shared" si="5"/>
        <v>2.2800000000000001E-2</v>
      </c>
      <c r="G20" s="49">
        <f t="shared" si="6"/>
        <v>0.14754098360655737</v>
      </c>
      <c r="AH20" s="46"/>
      <c r="AI20" s="46"/>
    </row>
    <row r="21" spans="2:35" ht="15.75" thickBot="1" x14ac:dyDescent="0.3">
      <c r="B21" s="64">
        <v>0.54490000000000005</v>
      </c>
      <c r="C21" s="65">
        <v>1.2E-2</v>
      </c>
      <c r="D21" s="65">
        <v>1.2999999999999999E-2</v>
      </c>
      <c r="E21" s="49">
        <f t="shared" si="4"/>
        <v>0.75816326530612277</v>
      </c>
      <c r="F21" s="49">
        <f t="shared" si="5"/>
        <v>1.2999999999999999E-2</v>
      </c>
      <c r="G21" s="49">
        <f t="shared" si="6"/>
        <v>0.19672131147540983</v>
      </c>
    </row>
    <row r="22" spans="2:35" ht="15.75" thickBot="1" x14ac:dyDescent="0.3">
      <c r="B22" s="64">
        <v>0.59809999999999997</v>
      </c>
      <c r="C22" s="65">
        <v>3.2000000000000001E-2</v>
      </c>
      <c r="D22" s="65">
        <v>1.1999999999999999E-3</v>
      </c>
      <c r="E22" s="49">
        <f t="shared" si="4"/>
        <v>0.93911564625850352</v>
      </c>
      <c r="F22" s="49">
        <f t="shared" si="5"/>
        <v>1.1999999999999999E-3</v>
      </c>
      <c r="G22" s="49">
        <f t="shared" si="6"/>
        <v>0.52459016393442626</v>
      </c>
    </row>
    <row r="23" spans="2:35" ht="15.75" thickBot="1" x14ac:dyDescent="0.3">
      <c r="B23" s="69">
        <v>0.61599999999999999</v>
      </c>
      <c r="C23" s="65">
        <v>6.0999999999999999E-2</v>
      </c>
      <c r="D23" s="65">
        <v>0</v>
      </c>
      <c r="E23" s="49">
        <f t="shared" si="4"/>
        <v>1.0000000000000002</v>
      </c>
      <c r="F23" s="49">
        <f t="shared" si="5"/>
        <v>0</v>
      </c>
      <c r="G23" s="49">
        <f t="shared" si="6"/>
        <v>1</v>
      </c>
    </row>
    <row r="24" spans="2:35" ht="15.75" thickBot="1" x14ac:dyDescent="0.3">
      <c r="N24" s="60" t="s">
        <v>31</v>
      </c>
      <c r="O24" s="61"/>
      <c r="P24" s="61"/>
      <c r="Q24" s="61"/>
      <c r="R24" s="61"/>
      <c r="S24" s="61"/>
      <c r="T24" s="62"/>
    </row>
    <row r="25" spans="2:35" ht="15.75" thickBot="1" x14ac:dyDescent="0.3">
      <c r="N25" s="47" t="s">
        <v>40</v>
      </c>
      <c r="O25" s="24">
        <v>6</v>
      </c>
      <c r="P25" s="24">
        <v>18</v>
      </c>
      <c r="Q25" s="24">
        <v>43</v>
      </c>
      <c r="R25" s="24">
        <v>51</v>
      </c>
      <c r="S25" s="24">
        <v>67</v>
      </c>
      <c r="T25" s="48" t="s">
        <v>35</v>
      </c>
    </row>
    <row r="26" spans="2:35" ht="15.75" thickBot="1" x14ac:dyDescent="0.3">
      <c r="N26" s="26">
        <v>0</v>
      </c>
      <c r="O26" s="25" cm="1">
        <f t="array" ref="O26">_xll.SRS1Splines.Functions25.Cubic_Spline($E$4:$E$5,$F$4:$F$5,N26)</f>
        <v>1</v>
      </c>
      <c r="P26" s="25" cm="1">
        <f t="array" ref="P26">_xll.SRS1Splines.Functions25.Cubic_Spline($E$17:$E$19,$F$17:$F$19,N26)</f>
        <v>1</v>
      </c>
      <c r="Q26" s="25" cm="1">
        <f t="array" ref="Q26">_xll.SRS1Splines.Functions25.Cubic_Spline($E$30:$E$32,$F$30:$F$32,N26)</f>
        <v>1</v>
      </c>
      <c r="R26" s="25" cm="1">
        <f t="array" ref="R26">_xll.SRS1Splines.Functions25.Cubic_Spline($E$43:$E$47,$F$43:$F$47,N26)</f>
        <v>1</v>
      </c>
      <c r="S26" s="25" cm="1">
        <f t="array" ref="S26">_xll.SRS1Splines.Functions25.Cubic_Spline($E$56:$E$59,$F$56:$F$59,N26)</f>
        <v>1</v>
      </c>
      <c r="T26" s="25">
        <f t="shared" ref="T26:T36" si="7">($Y$44*O26+$Y$45*P26+$Y$46*Q26+$Y$47*R26+$Y$48*S26)/($Y$49)</f>
        <v>1</v>
      </c>
    </row>
    <row r="27" spans="2:35" ht="15.75" thickBot="1" x14ac:dyDescent="0.3">
      <c r="N27" s="27">
        <v>0.1</v>
      </c>
      <c r="O27" s="25" cm="1">
        <f t="array" ref="O27">_xll.SRS1Splines.Functions25.Cubic_Spline($E$4:$E$5,$F$4:$F$5,N27)</f>
        <v>0.899412587412588</v>
      </c>
      <c r="P27" s="25" cm="1">
        <f t="array" ref="P27">_xll.SRS1Splines.Functions25.Cubic_Spline($E$17:$E$19,$F$17:$F$19,N27)</f>
        <v>0.71176563825043604</v>
      </c>
      <c r="Q27" s="25" cm="1">
        <f t="array" ref="Q27">_xll.SRS1Splines.Functions25.Cubic_Spline($E$30:$E$32,$F$30:$F$32,N27)</f>
        <v>0.73989293079352803</v>
      </c>
      <c r="R27" s="25" cm="1">
        <f t="array" ref="R27">_xll.SRS1Splines.Functions25.Cubic_Spline($E$43:$E$47,$F$43:$F$47,N27)</f>
        <v>0.66556707558893602</v>
      </c>
      <c r="S27" s="25" cm="1">
        <f t="array" ref="S27">_xll.SRS1Splines.Functions25.Cubic_Spline($E$56:$E$59,$F$56:$F$59,N27)</f>
        <v>0.72076376847171497</v>
      </c>
      <c r="T27" s="25">
        <f t="shared" si="7"/>
        <v>0.72456008423629426</v>
      </c>
    </row>
    <row r="28" spans="2:35" ht="15.75" thickBot="1" x14ac:dyDescent="0.3">
      <c r="B28" s="60" t="s">
        <v>14</v>
      </c>
      <c r="C28" s="61"/>
      <c r="D28" s="61"/>
      <c r="E28" s="61"/>
      <c r="F28" s="61"/>
      <c r="G28" s="62"/>
      <c r="I28" s="9" t="s">
        <v>8</v>
      </c>
      <c r="J28" s="66">
        <v>0.19</v>
      </c>
      <c r="K28" s="2"/>
      <c r="N28" s="27">
        <v>0.2</v>
      </c>
      <c r="O28" s="25" cm="1">
        <f t="array" ref="O28">_xll.SRS1Splines.Functions25.Cubic_Spline($E$4:$E$5,$F$4:$F$5,N28)</f>
        <v>0.79882517482517501</v>
      </c>
      <c r="P28" s="25" cm="1">
        <f t="array" ref="P28">_xll.SRS1Splines.Functions25.Cubic_Spline($E$17:$E$19,$F$17:$F$19,N28)</f>
        <v>0.44900532951358701</v>
      </c>
      <c r="Q28" s="25" cm="1">
        <f t="array" ref="Q28">_xll.SRS1Splines.Functions25.Cubic_Spline($E$30:$E$32,$F$30:$F$32,N28)</f>
        <v>0.50120688225287202</v>
      </c>
      <c r="R28" s="25" cm="1">
        <f t="array" ref="R28">_xll.SRS1Splines.Functions25.Cubic_Spline($E$43:$E$47,$F$43:$F$47,N28)</f>
        <v>0.39070325837276298</v>
      </c>
      <c r="S28" s="25" cm="1">
        <f t="array" ref="S28">_xll.SRS1Splines.Functions25.Cubic_Spline($E$56:$E$59,$F$56:$F$59,N28)</f>
        <v>0.47382341886860802</v>
      </c>
      <c r="T28" s="25">
        <f t="shared" si="7"/>
        <v>0.4793367148625684</v>
      </c>
    </row>
    <row r="29" spans="2:35" ht="22.9" customHeight="1" thickBot="1" x14ac:dyDescent="0.3">
      <c r="B29" s="8" t="s">
        <v>2</v>
      </c>
      <c r="C29" s="8" t="s">
        <v>3</v>
      </c>
      <c r="D29" s="8" t="s">
        <v>4</v>
      </c>
      <c r="E29" s="8" t="s">
        <v>5</v>
      </c>
      <c r="F29" s="8" t="s">
        <v>6</v>
      </c>
      <c r="G29" s="8" t="s">
        <v>7</v>
      </c>
      <c r="I29" s="9" t="s">
        <v>9</v>
      </c>
      <c r="J29" s="68">
        <v>0.41499999999999998</v>
      </c>
      <c r="K29" s="2"/>
      <c r="N29" s="27">
        <v>0.3</v>
      </c>
      <c r="O29" s="25" cm="1">
        <f t="array" ref="O29">_xll.SRS1Splines.Functions25.Cubic_Spline($E$4:$E$5,$F$4:$F$5,N29)</f>
        <v>0.69823776223776202</v>
      </c>
      <c r="P29" s="25" cm="1">
        <f t="array" ref="P29">_xll.SRS1Splines.Functions25.Cubic_Spline($E$17:$E$19,$F$17:$F$19,N29)</f>
        <v>0.237193126802169</v>
      </c>
      <c r="Q29" s="25" cm="1">
        <f t="array" ref="Q29">_xll.SRS1Splines.Functions25.Cubic_Spline($E$30:$E$32,$F$30:$F$32,N29)</f>
        <v>0.30536287504384702</v>
      </c>
      <c r="R29" s="25" cm="1">
        <f t="array" ref="R29">_xll.SRS1Splines.Functions25.Cubic_Spline($E$43:$E$47,$F$43:$F$47,N29)</f>
        <v>0.21425406143471501</v>
      </c>
      <c r="S29" s="25" cm="1">
        <f t="array" ref="S29">_xll.SRS1Splines.Functions25.Cubic_Spline($E$56:$E$59,$F$56:$F$59,N29)</f>
        <v>0.29135655080897999</v>
      </c>
      <c r="T29" s="25">
        <f t="shared" si="7"/>
        <v>0.29208733041358448</v>
      </c>
    </row>
    <row r="30" spans="2:35" ht="15.75" thickBot="1" x14ac:dyDescent="0.3">
      <c r="B30" s="66">
        <v>0.19</v>
      </c>
      <c r="C30" s="58">
        <v>0</v>
      </c>
      <c r="D30" s="58">
        <v>1</v>
      </c>
      <c r="E30" s="49">
        <f t="shared" ref="E30:E36" si="8">(B30-$J$28)/(1-$J$28-$J$29)</f>
        <v>0</v>
      </c>
      <c r="F30" s="49">
        <f t="shared" ref="F30:F36" si="9">D30/$D$30</f>
        <v>1</v>
      </c>
      <c r="G30" s="49">
        <f t="shared" ref="G30:G36" si="10">C30/$C$36</f>
        <v>0</v>
      </c>
      <c r="I30" s="9" t="s">
        <v>10</v>
      </c>
      <c r="J30" s="57">
        <v>0.311</v>
      </c>
      <c r="K30" s="2"/>
      <c r="N30" s="28">
        <v>0.4</v>
      </c>
      <c r="O30" s="25" cm="1">
        <f t="array" ref="O30">_xll.SRS1Splines.Functions25.Cubic_Spline($E$4:$E$5,$F$4:$F$5,N30)</f>
        <v>0.59765034965035002</v>
      </c>
      <c r="P30" s="25" cm="1">
        <f t="array" ref="P30">_xll.SRS1Splines.Functions25.Cubic_Spline($E$17:$E$19,$F$17:$F$19,N30)</f>
        <v>0.10180308312889701</v>
      </c>
      <c r="Q30" s="25" cm="1">
        <f t="array" ref="Q30">_xll.SRS1Splines.Functions25.Cubic_Spline($E$30:$E$32,$F$30:$F$32,N30)</f>
        <v>0.173529195328436</v>
      </c>
      <c r="R30" s="25" cm="1">
        <f t="array" ref="R30">_xll.SRS1Splines.Functions25.Cubic_Spline($E$43:$E$47,$F$43:$F$47,N30)</f>
        <v>0.10874798269446</v>
      </c>
      <c r="S30" s="25" cm="1">
        <f t="array" ref="S30">_xll.SRS1Splines.Functions25.Cubic_Spline($E$56:$E$59,$F$56:$F$59,N30)</f>
        <v>0.184655610225269</v>
      </c>
      <c r="T30" s="25">
        <f t="shared" si="7"/>
        <v>0.17417145773428841</v>
      </c>
    </row>
    <row r="31" spans="2:35" ht="15.75" thickBot="1" x14ac:dyDescent="0.3">
      <c r="B31" s="57">
        <v>0.33650000000000002</v>
      </c>
      <c r="C31" s="58">
        <v>1.1900000000000001E-2</v>
      </c>
      <c r="D31" s="58">
        <v>0.20419999999999999</v>
      </c>
      <c r="E31" s="49">
        <f t="shared" si="8"/>
        <v>0.37088607594936707</v>
      </c>
      <c r="F31" s="49">
        <f t="shared" si="9"/>
        <v>0.20419999999999999</v>
      </c>
      <c r="G31" s="49">
        <f t="shared" si="10"/>
        <v>5.2353717553893536E-2</v>
      </c>
      <c r="I31" s="9" t="s">
        <v>11</v>
      </c>
      <c r="J31" s="58">
        <v>575</v>
      </c>
      <c r="K31" s="4" t="s">
        <v>12</v>
      </c>
      <c r="N31" s="27">
        <v>0.5</v>
      </c>
      <c r="O31" s="25" cm="1">
        <f t="array" ref="O31">_xll.SRS1Splines.Functions25.Cubic_Spline($E$4:$E$5,$F$4:$F$5,N31)</f>
        <v>0.49706293706293703</v>
      </c>
      <c r="P31" s="25" cm="1">
        <f t="array" ref="P31">_xll.SRS1Splines.Functions25.Cubic_Spline($E$17:$E$19,$F$17:$F$19,N31)</f>
        <v>5.6652389994852101E-2</v>
      </c>
      <c r="Q31" s="25" cm="1">
        <f t="array" ref="Q31">_xll.SRS1Splines.Functions25.Cubic_Spline($E$30:$E$32,$F$30:$F$32,N31)</f>
        <v>0.105841516914639</v>
      </c>
      <c r="R31" s="25" cm="1">
        <f t="array" ref="R31">_xll.SRS1Splines.Functions25.Cubic_Spline($E$43:$E$47,$F$43:$F$47,N31)</f>
        <v>5.2582096115982899E-2</v>
      </c>
      <c r="S31" s="25" cm="1">
        <f t="array" ref="S31">_xll.SRS1Splines.Functions25.Cubic_Spline($E$56:$E$59,$F$56:$F$59,N31)</f>
        <v>0.120452059674059</v>
      </c>
      <c r="T31" s="25">
        <f t="shared" si="7"/>
        <v>0.11127083946788828</v>
      </c>
    </row>
    <row r="32" spans="2:35" ht="15.75" thickBot="1" x14ac:dyDescent="0.3">
      <c r="B32" s="57">
        <v>0.41489999999999999</v>
      </c>
      <c r="C32" s="58">
        <v>2.9499999999999998E-2</v>
      </c>
      <c r="D32" s="58">
        <v>7.7600000000000002E-2</v>
      </c>
      <c r="E32" s="49">
        <f t="shared" si="8"/>
        <v>0.56936708860759477</v>
      </c>
      <c r="F32" s="49">
        <f t="shared" si="9"/>
        <v>7.7600000000000002E-2</v>
      </c>
      <c r="G32" s="49">
        <f t="shared" si="10"/>
        <v>0.12978442586889571</v>
      </c>
      <c r="N32" s="27">
        <v>0.6</v>
      </c>
      <c r="O32" s="25" cm="1">
        <f t="array" ref="O32">_xll.SRS1Splines.Functions25.Cubic_Spline($E$6:$E$10,$F$6:$F$10,N32)</f>
        <v>0.26117396186778602</v>
      </c>
      <c r="P32" s="25" cm="1">
        <f t="array" ref="P32">_xll.SRS1Splines.Functions25.Cubic_Spline($E$20:$E$23,$F$20:$F$23,N32)</f>
        <v>3.5667539986168201E-2</v>
      </c>
      <c r="Q32" s="25" cm="1">
        <f t="array" ref="Q32">_xll.SRS1Splines.Functions25.Cubic_Spline($E$30:$E$32,$F$30:$F$32,N32)</f>
        <v>6.59199580612439E-2</v>
      </c>
      <c r="R32" s="25" cm="1">
        <f t="array" ref="R32">_xll.SRS1Splines.Functions25.Cubic_Spline($E$43:$E$47,$F$43:$F$47,N32)</f>
        <v>2.72648951593919E-2</v>
      </c>
      <c r="S32" s="25" cm="1">
        <f t="array" ref="S32">_xll.SRS1Splines.Functions25.Cubic_Spline($E$56:$E$59,$F$56:$F$59,N32)</f>
        <v>6.9092324392543494E-2</v>
      </c>
      <c r="T32" s="25">
        <f t="shared" si="7"/>
        <v>6.4758262873352346E-2</v>
      </c>
    </row>
    <row r="33" spans="2:35" ht="15.75" thickBot="1" x14ac:dyDescent="0.3">
      <c r="B33" s="57">
        <v>0.46899999999999997</v>
      </c>
      <c r="C33" s="58">
        <v>5.2600000000000001E-2</v>
      </c>
      <c r="D33" s="58">
        <v>2.4E-2</v>
      </c>
      <c r="E33" s="49">
        <f t="shared" si="8"/>
        <v>0.7063291139240504</v>
      </c>
      <c r="F33" s="49">
        <f t="shared" si="9"/>
        <v>2.4E-2</v>
      </c>
      <c r="G33" s="49">
        <f t="shared" si="10"/>
        <v>0.23141223053233612</v>
      </c>
      <c r="I33" s="7"/>
      <c r="J33" s="7"/>
      <c r="K33" s="7"/>
      <c r="N33" s="27">
        <v>0.7</v>
      </c>
      <c r="O33" s="25" cm="1">
        <f t="array" ref="O33">_xll.SRS1Splines.Functions25.Cubic_Spline($E$6:$E$10,$F$6:$F$10,N33)</f>
        <v>0.167933538348332</v>
      </c>
      <c r="P33" s="25" cm="1">
        <f t="array" ref="P33">_xll.SRS1Splines.Functions25.Cubic_Spline($E$20:$E$23,$F$20:$F$23,N33)</f>
        <v>2.1606497674386899E-2</v>
      </c>
      <c r="Q33" s="25" cm="1">
        <f t="array" ref="Q33">_xll.SRS1Splines.Functions25.Cubic_Spline($E$33:$E$36,$F$33:$F$36,N33)</f>
        <v>2.5309794259938501E-2</v>
      </c>
      <c r="R33" s="25" cm="1">
        <f t="array" ref="R33">_xll.SRS1Splines.Functions25.Cubic_Spline($E$48:$E$49,$F$48:$F$49,N33)</f>
        <v>1.1915373765867401E-2</v>
      </c>
      <c r="S33" s="25" cm="1">
        <f t="array" ref="S33">_xll.SRS1Splines.Functions25.Cubic_Spline($E$60:$E$62,$F$60:$F$62,N33)</f>
        <v>3.14619298616369E-2</v>
      </c>
      <c r="T33" s="25">
        <f t="shared" si="7"/>
        <v>3.0249292020198024E-2</v>
      </c>
    </row>
    <row r="34" spans="2:35" ht="15.75" thickBot="1" x14ac:dyDescent="0.3">
      <c r="B34" s="57">
        <v>0.49680000000000002</v>
      </c>
      <c r="C34" s="58">
        <v>7.0999999999999994E-2</v>
      </c>
      <c r="D34" s="58">
        <v>1.0999999999999999E-2</v>
      </c>
      <c r="E34" s="49">
        <f t="shared" si="8"/>
        <v>0.77670886075949352</v>
      </c>
      <c r="F34" s="49">
        <f t="shared" si="9"/>
        <v>1.0999999999999999E-2</v>
      </c>
      <c r="G34" s="49">
        <f t="shared" si="10"/>
        <v>0.31236251649802022</v>
      </c>
      <c r="I34" s="7"/>
      <c r="J34" s="7"/>
      <c r="K34" s="7"/>
      <c r="N34" s="27">
        <v>0.8</v>
      </c>
      <c r="O34" s="25" cm="1">
        <f t="array" ref="O34">_xll.SRS1Splines.Functions25.Cubic_Spline($E$6:$E$10,$F$6:$F$10,N34)</f>
        <v>8.5545906056764404E-2</v>
      </c>
      <c r="P34" s="25" cm="1">
        <f t="array" ref="P34">_xll.SRS1Splines.Functions25.Cubic_Spline($E$20:$E$23,$F$20:$F$23,N34)</f>
        <v>8.3978866990430303E-3</v>
      </c>
      <c r="Q34" s="25" cm="1">
        <f t="array" ref="Q34">_xll.SRS1Splines.Functions25.Cubic_Spline($E$33:$E$36,$F$33:$F$36,N34)</f>
        <v>8.2276784798952195E-3</v>
      </c>
      <c r="R34" s="25" cm="1">
        <f t="array" ref="R34">_xll.SRS1Splines.Functions25.Cubic_Spline($E$48:$E$49,$F$48:$F$49,N34)</f>
        <v>7.9435825105782804E-3</v>
      </c>
      <c r="S34" s="25" cm="1">
        <f t="array" ref="S34">_xll.SRS1Splines.Functions25.Cubic_Spline($E$60:$E$62,$F$60:$F$62,N34)</f>
        <v>1.9824631807990399E-2</v>
      </c>
      <c r="T34" s="25">
        <f t="shared" si="7"/>
        <v>1.5415683821263633E-2</v>
      </c>
    </row>
    <row r="35" spans="2:35" ht="15.75" thickBot="1" x14ac:dyDescent="0.3">
      <c r="B35" s="57">
        <v>0.55569999999999997</v>
      </c>
      <c r="C35" s="58">
        <v>0.16489999999999999</v>
      </c>
      <c r="D35" s="58">
        <v>2.8E-3</v>
      </c>
      <c r="E35" s="49">
        <f t="shared" si="8"/>
        <v>0.92582278481012636</v>
      </c>
      <c r="F35" s="49">
        <f t="shared" si="9"/>
        <v>2.8E-3</v>
      </c>
      <c r="G35" s="49">
        <f t="shared" si="10"/>
        <v>0.72547294324681033</v>
      </c>
      <c r="I35" s="7"/>
      <c r="J35" s="7"/>
      <c r="K35" s="7"/>
      <c r="N35" s="27">
        <v>0.9</v>
      </c>
      <c r="O35" s="25" cm="1">
        <f t="array" ref="O35">_xll.SRS1Splines.Functions25.Cubic_Spline($E$6:$E$10,$F$6:$F$10,N35)</f>
        <v>4.6870066015755898E-2</v>
      </c>
      <c r="P35" s="25" cm="1">
        <f t="array" ref="P35">_xll.SRS1Splines.Functions25.Cubic_Spline($E$20:$E$23,$F$20:$F$23,N35)</f>
        <v>2.3399241841321398E-3</v>
      </c>
      <c r="Q35" s="25" cm="1">
        <f t="array" ref="Q35">_xll.SRS1Splines.Functions25.Cubic_Spline($E$33:$E$36,$F$33:$F$36,N35)</f>
        <v>3.4243484151428799E-3</v>
      </c>
      <c r="R35" s="25" cm="1">
        <f t="array" ref="R35">_xll.SRS1Splines.Functions25.Cubic_Spline($E$48:$E$49,$F$48:$F$49,N35)</f>
        <v>3.9717912552891498E-3</v>
      </c>
      <c r="S35" s="25" cm="1">
        <f t="array" ref="S35">_xll.SRS1Splines.Functions25.Cubic_Spline($E$60:$E$62,$F$60:$F$62,N35)</f>
        <v>9.2464940451366506E-3</v>
      </c>
      <c r="T35" s="25">
        <f t="shared" si="7"/>
        <v>7.1002653533055954E-3</v>
      </c>
    </row>
    <row r="36" spans="2:35" ht="15.75" thickBot="1" x14ac:dyDescent="0.3">
      <c r="B36" s="68">
        <v>0.58499999999999996</v>
      </c>
      <c r="C36" s="58">
        <v>0.2273</v>
      </c>
      <c r="D36" s="58">
        <v>0</v>
      </c>
      <c r="E36" s="49">
        <f t="shared" si="8"/>
        <v>0.99999999999999967</v>
      </c>
      <c r="F36" s="49">
        <f t="shared" si="9"/>
        <v>0</v>
      </c>
      <c r="G36" s="49">
        <f t="shared" si="10"/>
        <v>1</v>
      </c>
      <c r="I36" s="7"/>
      <c r="J36" s="7"/>
      <c r="K36" s="7"/>
      <c r="N36" s="29">
        <v>1</v>
      </c>
      <c r="O36" s="50" cm="1">
        <f t="array" ref="O36">_xll.SRS1Splines.Functions25.Cubic_Spline($E$6:$E$10,$F$6:$F$10,N36)</f>
        <v>7.0306087865799897E-17</v>
      </c>
      <c r="P36" s="50" cm="1">
        <f t="array" ref="P36">_xll.SRS1Splines.Functions25.Cubic_Spline($E$20:$E$23,$F$20:$F$23,N36)</f>
        <v>3.9016169976967799E-18</v>
      </c>
      <c r="Q36" s="50" cm="1">
        <f t="array" ref="Q36">_xll.SRS1Splines.Functions25.Cubic_Spline($E$33:$E$36,$F$33:$F$36,N36)</f>
        <v>-1.42459227857338E-17</v>
      </c>
      <c r="R36" s="50" cm="1">
        <f t="array" ref="R36">_xll.SRS1Splines.Functions25.Cubic_Spline($E$48:$E$49,$F$48:$F$49,N36)</f>
        <v>1.7638296402507401E-17</v>
      </c>
      <c r="S36" s="50" cm="1">
        <f t="array" ref="S36">_xll.SRS1Splines.Functions25.Cubic_Spline($E$60:$E$62,$F$60:$F$62,N36)</f>
        <v>1.9964853718078201E-17</v>
      </c>
      <c r="T36" s="50">
        <f t="shared" si="7"/>
        <v>8.6548128356744719E-18</v>
      </c>
    </row>
    <row r="40" spans="2:35" ht="15.75" thickBot="1" x14ac:dyDescent="0.3"/>
    <row r="41" spans="2:35" ht="15.6" customHeight="1" thickBot="1" x14ac:dyDescent="0.3">
      <c r="B41" s="60" t="s">
        <v>16</v>
      </c>
      <c r="C41" s="61"/>
      <c r="D41" s="61"/>
      <c r="E41" s="61"/>
      <c r="F41" s="61"/>
      <c r="G41" s="62"/>
      <c r="I41" s="9" t="s">
        <v>8</v>
      </c>
      <c r="J41" s="66">
        <v>0.439</v>
      </c>
      <c r="K41" s="2"/>
    </row>
    <row r="42" spans="2:35" ht="26.25" customHeight="1" thickBot="1" x14ac:dyDescent="0.3">
      <c r="B42" s="8" t="s">
        <v>2</v>
      </c>
      <c r="C42" s="8" t="s">
        <v>3</v>
      </c>
      <c r="D42" s="8" t="s">
        <v>4</v>
      </c>
      <c r="E42" s="8" t="s">
        <v>5</v>
      </c>
      <c r="F42" s="8" t="s">
        <v>6</v>
      </c>
      <c r="G42" s="8" t="s">
        <v>7</v>
      </c>
      <c r="I42" s="9" t="s">
        <v>9</v>
      </c>
      <c r="J42" s="68">
        <v>0.34100000000000003</v>
      </c>
      <c r="K42" s="2"/>
    </row>
    <row r="43" spans="2:35" ht="30.75" thickBot="1" x14ac:dyDescent="0.3">
      <c r="B43" s="67">
        <v>0.439</v>
      </c>
      <c r="C43" s="65">
        <v>0</v>
      </c>
      <c r="D43" s="65">
        <v>1</v>
      </c>
      <c r="E43" s="49">
        <f>(B43-$J$41)/(1-$J$41-$J$42)</f>
        <v>0</v>
      </c>
      <c r="F43" s="49">
        <f t="shared" ref="F43:F49" si="11">D43/$D$17</f>
        <v>1</v>
      </c>
      <c r="G43" s="49">
        <f>C43/$C$49</f>
        <v>0</v>
      </c>
      <c r="I43" s="9" t="s">
        <v>10</v>
      </c>
      <c r="J43" s="57">
        <v>0.28199999999999997</v>
      </c>
      <c r="K43" s="2"/>
      <c r="O43" s="21" t="s">
        <v>23</v>
      </c>
      <c r="P43" s="22" t="s">
        <v>24</v>
      </c>
      <c r="Q43" s="22" t="s">
        <v>34</v>
      </c>
      <c r="R43" s="22" t="s">
        <v>36</v>
      </c>
      <c r="S43" s="22" t="s">
        <v>37</v>
      </c>
      <c r="T43" s="22" t="s">
        <v>0</v>
      </c>
      <c r="U43" s="22" t="s">
        <v>25</v>
      </c>
      <c r="V43" s="22" t="s">
        <v>28</v>
      </c>
      <c r="W43" s="22" t="s">
        <v>26</v>
      </c>
      <c r="X43" s="23" t="s">
        <v>27</v>
      </c>
      <c r="Y43" s="36" t="s">
        <v>32</v>
      </c>
      <c r="Z43" s="22" t="s">
        <v>38</v>
      </c>
      <c r="AA43" s="23" t="s">
        <v>39</v>
      </c>
      <c r="AH43" s="46"/>
      <c r="AI43" s="46"/>
    </row>
    <row r="44" spans="2:35" ht="30.75" thickBot="1" x14ac:dyDescent="0.3">
      <c r="B44" s="64">
        <v>0.48139999999999999</v>
      </c>
      <c r="C44" s="65">
        <v>7.4800000000000005E-2</v>
      </c>
      <c r="D44" s="65">
        <v>0.40739999999999998</v>
      </c>
      <c r="E44" s="49">
        <f t="shared" ref="E44:E49" si="12">(B44-$J$41)/(1-$J$41-$J$42)</f>
        <v>0.19272727272727277</v>
      </c>
      <c r="F44" s="49">
        <f t="shared" si="11"/>
        <v>0.40739999999999998</v>
      </c>
      <c r="G44" s="49">
        <f t="shared" ref="G44:G49" si="13">C44/$C$49</f>
        <v>0.10099918984607076</v>
      </c>
      <c r="I44" s="9" t="s">
        <v>11</v>
      </c>
      <c r="J44" s="58">
        <v>219</v>
      </c>
      <c r="K44" s="4" t="s">
        <v>12</v>
      </c>
      <c r="N44" s="5" t="s">
        <v>18</v>
      </c>
      <c r="O44" s="17">
        <f>J4</f>
        <v>0.29499999999999998</v>
      </c>
      <c r="P44" s="35">
        <f>J3</f>
        <v>0.21099999999999999</v>
      </c>
      <c r="Q44" s="4">
        <f>J5</f>
        <v>58.9</v>
      </c>
      <c r="R44" s="10">
        <f>D4</f>
        <v>1</v>
      </c>
      <c r="S44" s="10">
        <f>C10</f>
        <v>0.58899999999999997</v>
      </c>
      <c r="T44" s="17">
        <f>J2</f>
        <v>0.66500000000000004</v>
      </c>
      <c r="U44" s="18">
        <v>1</v>
      </c>
      <c r="V44" s="17">
        <f>O44*U44</f>
        <v>0.29499999999999998</v>
      </c>
      <c r="W44" s="19">
        <f>O44*P44*U44</f>
        <v>6.2244999999999995E-2</v>
      </c>
      <c r="X44" s="20">
        <f>O44*T44*U44</f>
        <v>0.19617499999999999</v>
      </c>
      <c r="Y44" s="31">
        <f>Q44*U44</f>
        <v>58.9</v>
      </c>
      <c r="Z44" s="41">
        <f>Y44*R44</f>
        <v>58.9</v>
      </c>
      <c r="AA44" s="42">
        <f>Y44*S44</f>
        <v>34.692099999999996</v>
      </c>
    </row>
    <row r="45" spans="2:35" ht="30.75" thickBot="1" x14ac:dyDescent="0.3">
      <c r="B45" s="64">
        <v>0.51900000000000002</v>
      </c>
      <c r="C45" s="65">
        <v>0.16750000000000001</v>
      </c>
      <c r="D45" s="65">
        <v>0.14130000000000001</v>
      </c>
      <c r="E45" s="49">
        <f t="shared" si="12"/>
        <v>0.36363636363636387</v>
      </c>
      <c r="F45" s="49">
        <f t="shared" si="11"/>
        <v>0.14130000000000001</v>
      </c>
      <c r="G45" s="49">
        <f t="shared" si="13"/>
        <v>0.22616797191466378</v>
      </c>
      <c r="N45" s="5" t="s">
        <v>19</v>
      </c>
      <c r="O45" s="13">
        <f>J17</f>
        <v>0.315</v>
      </c>
      <c r="P45" s="13">
        <f>J16</f>
        <v>0.38400000000000001</v>
      </c>
      <c r="Q45" s="4">
        <f>J18</f>
        <v>254</v>
      </c>
      <c r="R45" s="10">
        <f>D17</f>
        <v>1</v>
      </c>
      <c r="S45" s="37">
        <f>C23</f>
        <v>6.0999999999999999E-2</v>
      </c>
      <c r="T45" s="13">
        <f>J15</f>
        <v>0.32200000000000001</v>
      </c>
      <c r="U45" s="4">
        <v>1</v>
      </c>
      <c r="V45" s="13">
        <f t="shared" ref="V45:V48" si="14">O45*U45</f>
        <v>0.315</v>
      </c>
      <c r="W45" s="14">
        <f t="shared" ref="W45:W48" si="15">O45*P45*U45</f>
        <v>0.12096</v>
      </c>
      <c r="X45" s="5">
        <f t="shared" ref="X45:X48" si="16">O45*T45*U45</f>
        <v>0.10143000000000001</v>
      </c>
      <c r="Y45" s="31">
        <f t="shared" ref="Y45:Y48" si="17">Q45*U45</f>
        <v>254</v>
      </c>
      <c r="Z45" s="41">
        <f t="shared" ref="Z45:Z48" si="18">Y45*R45</f>
        <v>254</v>
      </c>
      <c r="AA45" s="42">
        <f t="shared" ref="AA45:AA48" si="19">Y45*S45</f>
        <v>15.494</v>
      </c>
    </row>
    <row r="46" spans="2:35" ht="30.75" thickBot="1" x14ac:dyDescent="0.3">
      <c r="B46" s="64">
        <v>0.54149999999999998</v>
      </c>
      <c r="C46" s="65">
        <v>0.2366</v>
      </c>
      <c r="D46" s="65">
        <v>6.6100000000000006E-2</v>
      </c>
      <c r="E46" s="49">
        <f t="shared" si="12"/>
        <v>0.46590909090909099</v>
      </c>
      <c r="F46" s="49">
        <f t="shared" si="11"/>
        <v>6.6100000000000006E-2</v>
      </c>
      <c r="G46" s="49">
        <f t="shared" si="13"/>
        <v>0.31947069943289225</v>
      </c>
      <c r="N46" s="5" t="s">
        <v>20</v>
      </c>
      <c r="O46" s="13">
        <f>J30</f>
        <v>0.311</v>
      </c>
      <c r="P46" s="13">
        <f>J29</f>
        <v>0.41499999999999998</v>
      </c>
      <c r="Q46" s="4">
        <f>J31</f>
        <v>575</v>
      </c>
      <c r="R46" s="10">
        <f>D30</f>
        <v>1</v>
      </c>
      <c r="S46" s="10">
        <f>C36</f>
        <v>0.2273</v>
      </c>
      <c r="T46" s="13">
        <f>J28</f>
        <v>0.19</v>
      </c>
      <c r="U46" s="4">
        <v>1</v>
      </c>
      <c r="V46" s="13">
        <f t="shared" si="14"/>
        <v>0.311</v>
      </c>
      <c r="W46" s="14">
        <f t="shared" si="15"/>
        <v>0.12906499999999999</v>
      </c>
      <c r="X46" s="5">
        <f t="shared" si="16"/>
        <v>5.9090000000000004E-2</v>
      </c>
      <c r="Y46" s="31">
        <f t="shared" si="17"/>
        <v>575</v>
      </c>
      <c r="Z46" s="41">
        <f t="shared" si="18"/>
        <v>575</v>
      </c>
      <c r="AA46" s="42">
        <f t="shared" si="19"/>
        <v>130.69749999999999</v>
      </c>
    </row>
    <row r="47" spans="2:35" ht="30.75" thickBot="1" x14ac:dyDescent="0.3">
      <c r="B47" s="64">
        <v>0.56200000000000006</v>
      </c>
      <c r="C47" s="65">
        <v>0.3266</v>
      </c>
      <c r="D47" s="65">
        <v>3.7199999999999997E-2</v>
      </c>
      <c r="E47" s="49">
        <f t="shared" si="12"/>
        <v>0.55909090909090953</v>
      </c>
      <c r="F47" s="49">
        <f t="shared" si="11"/>
        <v>3.7199999999999997E-2</v>
      </c>
      <c r="G47" s="49">
        <f t="shared" si="13"/>
        <v>0.44099378881987578</v>
      </c>
      <c r="N47" s="5" t="s">
        <v>21</v>
      </c>
      <c r="O47" s="13">
        <f>J43</f>
        <v>0.28199999999999997</v>
      </c>
      <c r="P47" s="13">
        <f>J42</f>
        <v>0.34100000000000003</v>
      </c>
      <c r="Q47" s="4">
        <f>J44</f>
        <v>219</v>
      </c>
      <c r="R47" s="10">
        <f>D43</f>
        <v>1</v>
      </c>
      <c r="S47" s="37">
        <f>C49</f>
        <v>0.74060000000000004</v>
      </c>
      <c r="T47" s="13">
        <f>J41</f>
        <v>0.439</v>
      </c>
      <c r="U47" s="4">
        <v>1</v>
      </c>
      <c r="V47" s="13">
        <f t="shared" si="14"/>
        <v>0.28199999999999997</v>
      </c>
      <c r="W47" s="14">
        <f t="shared" si="15"/>
        <v>9.6161999999999997E-2</v>
      </c>
      <c r="X47" s="5">
        <f t="shared" si="16"/>
        <v>0.12379799999999999</v>
      </c>
      <c r="Y47" s="31">
        <f t="shared" si="17"/>
        <v>219</v>
      </c>
      <c r="Z47" s="41">
        <f t="shared" si="18"/>
        <v>219</v>
      </c>
      <c r="AA47" s="42">
        <f t="shared" si="19"/>
        <v>162.19140000000002</v>
      </c>
    </row>
    <row r="48" spans="2:35" ht="30.75" thickBot="1" x14ac:dyDescent="0.3">
      <c r="B48" s="64">
        <v>0.58809999999999996</v>
      </c>
      <c r="C48" s="65">
        <v>0.45090000000000002</v>
      </c>
      <c r="D48" s="65">
        <v>1.2800000000000001E-2</v>
      </c>
      <c r="E48" s="49">
        <f t="shared" si="12"/>
        <v>0.67772727272727273</v>
      </c>
      <c r="F48" s="49">
        <f t="shared" si="11"/>
        <v>1.2800000000000001E-2</v>
      </c>
      <c r="G48" s="49">
        <f t="shared" si="13"/>
        <v>0.60883067782878753</v>
      </c>
      <c r="N48" s="5" t="s">
        <v>22</v>
      </c>
      <c r="O48" s="13">
        <f>J56</f>
        <v>0.29699999999999999</v>
      </c>
      <c r="P48" s="13">
        <f>J55</f>
        <v>0.36899999999999999</v>
      </c>
      <c r="Q48" s="4">
        <f>J57</f>
        <v>776</v>
      </c>
      <c r="R48" s="10">
        <f>D56</f>
        <v>1</v>
      </c>
      <c r="S48" s="37">
        <f>C62</f>
        <v>0.21779999999999999</v>
      </c>
      <c r="T48" s="13">
        <f>J54</f>
        <v>0.20300000000000001</v>
      </c>
      <c r="U48" s="4">
        <v>1</v>
      </c>
      <c r="V48" s="32">
        <f t="shared" si="14"/>
        <v>0.29699999999999999</v>
      </c>
      <c r="W48" s="33">
        <f t="shared" si="15"/>
        <v>0.109593</v>
      </c>
      <c r="X48" s="34">
        <f t="shared" si="16"/>
        <v>6.0291000000000004E-2</v>
      </c>
      <c r="Y48" s="31">
        <f t="shared" si="17"/>
        <v>776</v>
      </c>
      <c r="Z48" s="41">
        <f t="shared" si="18"/>
        <v>776</v>
      </c>
      <c r="AA48" s="42">
        <f t="shared" si="19"/>
        <v>169.0128</v>
      </c>
    </row>
    <row r="49" spans="2:27" ht="15.75" thickBot="1" x14ac:dyDescent="0.3">
      <c r="B49" s="69">
        <v>0.65900000000000003</v>
      </c>
      <c r="C49" s="65">
        <v>0.74060000000000004</v>
      </c>
      <c r="D49" s="65">
        <v>0</v>
      </c>
      <c r="E49" s="49">
        <f t="shared" si="12"/>
        <v>1.0000000000000004</v>
      </c>
      <c r="F49" s="49">
        <f t="shared" si="11"/>
        <v>0</v>
      </c>
      <c r="G49" s="49">
        <f t="shared" si="13"/>
        <v>1</v>
      </c>
      <c r="V49" s="43">
        <f>SUM(V44:V48)</f>
        <v>1.5</v>
      </c>
      <c r="W49" s="44">
        <f>SUM(W44:W48)</f>
        <v>0.51802499999999996</v>
      </c>
      <c r="X49" s="44">
        <f>SUM(X44:X48)</f>
        <v>0.54078399999999993</v>
      </c>
      <c r="Y49" s="45">
        <f>SUM(Y44:Y48)</f>
        <v>1882.9</v>
      </c>
      <c r="Z49" s="45">
        <f t="shared" ref="Z49:AA49" si="20">SUM(Z44:Z48)</f>
        <v>1882.9</v>
      </c>
      <c r="AA49" s="45">
        <f t="shared" si="20"/>
        <v>512.08780000000002</v>
      </c>
    </row>
    <row r="51" spans="2:27" ht="15.75" thickBot="1" x14ac:dyDescent="0.3"/>
    <row r="52" spans="2:27" ht="15.75" thickBot="1" x14ac:dyDescent="0.3">
      <c r="N52" s="59"/>
      <c r="O52" s="38" t="s">
        <v>30</v>
      </c>
      <c r="P52" s="15">
        <f>W49/V49</f>
        <v>0.34534999999999999</v>
      </c>
      <c r="Q52" s="30"/>
      <c r="R52" s="30"/>
      <c r="S52" s="30"/>
    </row>
    <row r="53" spans="2:27" ht="15.75" thickBot="1" x14ac:dyDescent="0.3">
      <c r="N53" s="59"/>
      <c r="O53" s="38" t="s">
        <v>29</v>
      </c>
      <c r="P53" s="16">
        <f>X49/V49</f>
        <v>0.3605226666666666</v>
      </c>
      <c r="Q53" s="30"/>
      <c r="R53" s="30"/>
      <c r="S53" s="30"/>
    </row>
    <row r="54" spans="2:27" ht="15.75" thickBot="1" x14ac:dyDescent="0.3">
      <c r="B54" s="60" t="s">
        <v>17</v>
      </c>
      <c r="C54" s="61"/>
      <c r="D54" s="61"/>
      <c r="E54" s="61"/>
      <c r="F54" s="61"/>
      <c r="G54" s="62"/>
      <c r="I54" s="9" t="s">
        <v>8</v>
      </c>
      <c r="J54" s="66">
        <v>0.20300000000000001</v>
      </c>
      <c r="K54" s="2"/>
      <c r="N54" s="59"/>
      <c r="O54" s="38" t="s">
        <v>36</v>
      </c>
      <c r="P54" s="39">
        <f>Z49/Y49</f>
        <v>1</v>
      </c>
    </row>
    <row r="55" spans="2:27" ht="30.75" thickBot="1" x14ac:dyDescent="0.3">
      <c r="B55" s="8" t="s">
        <v>2</v>
      </c>
      <c r="C55" s="8" t="s">
        <v>3</v>
      </c>
      <c r="D55" s="8" t="s">
        <v>4</v>
      </c>
      <c r="E55" s="8" t="s">
        <v>5</v>
      </c>
      <c r="F55" s="8" t="s">
        <v>6</v>
      </c>
      <c r="G55" s="8" t="s">
        <v>7</v>
      </c>
      <c r="I55" s="9" t="s">
        <v>9</v>
      </c>
      <c r="J55" s="68">
        <v>0.36899999999999999</v>
      </c>
      <c r="K55" s="2"/>
      <c r="N55" s="59"/>
      <c r="O55" s="38" t="s">
        <v>37</v>
      </c>
      <c r="P55" s="40">
        <f>AA49/Y49</f>
        <v>0.27196760316533009</v>
      </c>
    </row>
    <row r="56" spans="2:27" ht="15.75" thickBot="1" x14ac:dyDescent="0.3">
      <c r="B56" s="67">
        <v>0.20300000000000001</v>
      </c>
      <c r="C56" s="65">
        <v>0</v>
      </c>
      <c r="D56" s="65">
        <v>1</v>
      </c>
      <c r="E56" s="49">
        <f>(B56-$J$54)/(1-$J$54-$J$55)</f>
        <v>0</v>
      </c>
      <c r="F56" s="49">
        <f t="shared" ref="F56:F62" si="21">D56/$D$17</f>
        <v>1</v>
      </c>
      <c r="G56" s="49">
        <f>C56/$C$62</f>
        <v>0</v>
      </c>
      <c r="I56" s="9" t="s">
        <v>10</v>
      </c>
      <c r="J56" s="57">
        <v>0.29699999999999999</v>
      </c>
      <c r="K56" s="2"/>
    </row>
    <row r="57" spans="2:27" ht="15.75" thickBot="1" x14ac:dyDescent="0.3">
      <c r="B57" s="64">
        <v>0.32219999999999999</v>
      </c>
      <c r="C57" s="65">
        <v>7.7000000000000002E-3</v>
      </c>
      <c r="D57" s="65">
        <v>0.3236</v>
      </c>
      <c r="E57" s="49">
        <f t="shared" ref="E57:E62" si="22">(B57-$J$54)/(1-$J$54-$J$55)</f>
        <v>0.27850467289719621</v>
      </c>
      <c r="F57" s="49">
        <f t="shared" si="21"/>
        <v>0.3236</v>
      </c>
      <c r="G57" s="49">
        <f t="shared" ref="G57:G62" si="23">C57/$C$62</f>
        <v>3.5353535353535359E-2</v>
      </c>
      <c r="I57" s="9" t="s">
        <v>11</v>
      </c>
      <c r="J57" s="58">
        <v>776</v>
      </c>
      <c r="K57" s="4" t="s">
        <v>12</v>
      </c>
    </row>
    <row r="58" spans="2:27" ht="15.75" thickBot="1" x14ac:dyDescent="0.3">
      <c r="B58" s="64">
        <v>0.40379999999999999</v>
      </c>
      <c r="C58" s="65">
        <v>3.3000000000000002E-2</v>
      </c>
      <c r="D58" s="65">
        <v>0.13800000000000001</v>
      </c>
      <c r="E58" s="49">
        <f t="shared" si="22"/>
        <v>0.46915887850467292</v>
      </c>
      <c r="F58" s="49">
        <f t="shared" si="21"/>
        <v>0.13800000000000001</v>
      </c>
      <c r="G58" s="49">
        <f t="shared" si="23"/>
        <v>0.15151515151515152</v>
      </c>
    </row>
    <row r="59" spans="2:27" ht="15.75" thickBot="1" x14ac:dyDescent="0.3">
      <c r="B59" s="64">
        <v>0.45550000000000002</v>
      </c>
      <c r="C59" s="65">
        <v>5.8599999999999999E-2</v>
      </c>
      <c r="D59" s="65">
        <v>7.4099999999999999E-2</v>
      </c>
      <c r="E59" s="49">
        <f t="shared" si="22"/>
        <v>0.58995327102803752</v>
      </c>
      <c r="F59" s="49">
        <f t="shared" si="21"/>
        <v>7.4099999999999999E-2</v>
      </c>
      <c r="G59" s="49">
        <f t="shared" si="23"/>
        <v>0.26905417814508725</v>
      </c>
    </row>
    <row r="60" spans="2:27" ht="15.75" thickBot="1" x14ac:dyDescent="0.3">
      <c r="B60" s="64">
        <v>0.50209999999999999</v>
      </c>
      <c r="C60" s="65">
        <v>8.9399999999999993E-2</v>
      </c>
      <c r="D60" s="65">
        <v>3.1600000000000003E-2</v>
      </c>
      <c r="E60" s="49">
        <f t="shared" si="22"/>
        <v>0.69883177570093458</v>
      </c>
      <c r="F60" s="49">
        <f t="shared" si="21"/>
        <v>3.1600000000000003E-2</v>
      </c>
      <c r="G60" s="49">
        <f t="shared" si="23"/>
        <v>0.41046831955922863</v>
      </c>
    </row>
    <row r="61" spans="2:27" ht="15.75" thickBot="1" x14ac:dyDescent="0.3">
      <c r="B61" s="64">
        <v>0.57850000000000001</v>
      </c>
      <c r="C61" s="65">
        <v>0.15740000000000001</v>
      </c>
      <c r="D61" s="65">
        <v>1.15E-2</v>
      </c>
      <c r="E61" s="49">
        <f t="shared" si="22"/>
        <v>0.87733644859813098</v>
      </c>
      <c r="F61" s="49">
        <f t="shared" si="21"/>
        <v>1.15E-2</v>
      </c>
      <c r="G61" s="49">
        <f t="shared" si="23"/>
        <v>0.72268135904499553</v>
      </c>
    </row>
    <row r="62" spans="2:27" ht="15.75" thickBot="1" x14ac:dyDescent="0.3">
      <c r="B62" s="69">
        <v>0.63100000000000001</v>
      </c>
      <c r="C62" s="65">
        <v>0.21779999999999999</v>
      </c>
      <c r="D62" s="65">
        <v>0</v>
      </c>
      <c r="E62" s="49">
        <f t="shared" si="22"/>
        <v>1.0000000000000002</v>
      </c>
      <c r="F62" s="49">
        <f t="shared" si="21"/>
        <v>0</v>
      </c>
      <c r="G62" s="49">
        <f t="shared" si="23"/>
        <v>1</v>
      </c>
    </row>
    <row r="63" spans="2:27" x14ac:dyDescent="0.25">
      <c r="N63" s="51" t="s">
        <v>40</v>
      </c>
      <c r="O63" s="51" t="s">
        <v>33</v>
      </c>
      <c r="P63" s="51" t="s">
        <v>35</v>
      </c>
      <c r="Q63" s="51" t="s">
        <v>1</v>
      </c>
      <c r="R63" s="51" t="s">
        <v>41</v>
      </c>
      <c r="S63" s="51" t="s">
        <v>42</v>
      </c>
    </row>
    <row r="64" spans="2:27" x14ac:dyDescent="0.25">
      <c r="N64" s="52">
        <v>0</v>
      </c>
      <c r="O64" s="53">
        <f t="shared" ref="O64:O74" si="24">T9</f>
        <v>0</v>
      </c>
      <c r="P64" s="53">
        <f t="shared" ref="P64:P74" si="25">T26</f>
        <v>1</v>
      </c>
      <c r="Q64" s="56">
        <f t="shared" ref="Q64:Q74" si="26">N64*(1-$P$52-$P$53)+$P$53</f>
        <v>0.3605226666666666</v>
      </c>
      <c r="R64" s="56">
        <f t="shared" ref="R64:R74" si="27">O64*$P$55</f>
        <v>0</v>
      </c>
      <c r="S64" s="56">
        <f t="shared" ref="S64:S74" si="28">P64*$P$54</f>
        <v>1</v>
      </c>
    </row>
    <row r="65" spans="14:19" x14ac:dyDescent="0.25">
      <c r="N65" s="52">
        <v>0.1</v>
      </c>
      <c r="O65" s="53">
        <f t="shared" si="24"/>
        <v>9.8280590941474434E-3</v>
      </c>
      <c r="P65" s="53">
        <f t="shared" si="25"/>
        <v>0.72456008423629426</v>
      </c>
      <c r="Q65" s="56">
        <f t="shared" si="26"/>
        <v>0.38993539999999993</v>
      </c>
      <c r="R65" s="56">
        <f t="shared" si="27"/>
        <v>2.6729136756025052E-3</v>
      </c>
      <c r="S65" s="56">
        <f t="shared" si="28"/>
        <v>0.72456008423629426</v>
      </c>
    </row>
    <row r="66" spans="14:19" x14ac:dyDescent="0.25">
      <c r="N66" s="52">
        <v>0.2</v>
      </c>
      <c r="O66" s="53">
        <f t="shared" si="24"/>
        <v>2.5898988646029308E-2</v>
      </c>
      <c r="P66" s="53">
        <f t="shared" si="25"/>
        <v>0.4793367148625684</v>
      </c>
      <c r="Q66" s="56">
        <f t="shared" si="26"/>
        <v>0.41934813333333326</v>
      </c>
      <c r="R66" s="56">
        <f t="shared" si="27"/>
        <v>7.0436858664666884E-3</v>
      </c>
      <c r="S66" s="56">
        <f t="shared" si="28"/>
        <v>0.4793367148625684</v>
      </c>
    </row>
    <row r="67" spans="14:19" x14ac:dyDescent="0.25">
      <c r="N67" s="52">
        <v>0.3</v>
      </c>
      <c r="O67" s="53">
        <f t="shared" si="24"/>
        <v>5.4068583061900911E-2</v>
      </c>
      <c r="P67" s="53">
        <f t="shared" si="25"/>
        <v>0.29208733041358448</v>
      </c>
      <c r="Q67" s="56">
        <f t="shared" si="26"/>
        <v>0.44876086666666659</v>
      </c>
      <c r="R67" s="56">
        <f t="shared" si="27"/>
        <v>1.4704902941890755E-2</v>
      </c>
      <c r="S67" s="56">
        <f t="shared" si="28"/>
        <v>0.29208733041358448</v>
      </c>
    </row>
    <row r="68" spans="14:19" x14ac:dyDescent="0.25">
      <c r="N68" s="54">
        <v>0.4</v>
      </c>
      <c r="O68" s="53">
        <f t="shared" si="24"/>
        <v>9.804133641232525E-2</v>
      </c>
      <c r="P68" s="53">
        <f t="shared" si="25"/>
        <v>0.17417145773428841</v>
      </c>
      <c r="Q68" s="56">
        <f t="shared" si="26"/>
        <v>0.47817359999999998</v>
      </c>
      <c r="R68" s="56">
        <f t="shared" si="27"/>
        <v>2.6664067275185901E-2</v>
      </c>
      <c r="S68" s="56">
        <f t="shared" si="28"/>
        <v>0.17417145773428841</v>
      </c>
    </row>
    <row r="69" spans="14:19" x14ac:dyDescent="0.25">
      <c r="N69" s="52">
        <v>0.5</v>
      </c>
      <c r="O69" s="53">
        <f t="shared" si="24"/>
        <v>0.16061936886279662</v>
      </c>
      <c r="P69" s="53">
        <f t="shared" si="25"/>
        <v>0.11127083946788828</v>
      </c>
      <c r="Q69" s="56">
        <f t="shared" si="26"/>
        <v>0.50758633333333325</v>
      </c>
      <c r="R69" s="56">
        <f t="shared" si="27"/>
        <v>4.368326477154285E-2</v>
      </c>
      <c r="S69" s="56">
        <f t="shared" si="28"/>
        <v>0.11127083946788828</v>
      </c>
    </row>
    <row r="70" spans="14:19" x14ac:dyDescent="0.25">
      <c r="N70" s="52">
        <v>0.6</v>
      </c>
      <c r="O70" s="53">
        <f t="shared" si="24"/>
        <v>0.23246827435953296</v>
      </c>
      <c r="P70" s="53">
        <f t="shared" si="25"/>
        <v>6.4758262873352346E-2</v>
      </c>
      <c r="Q70" s="56">
        <f t="shared" si="26"/>
        <v>0.53699906666666664</v>
      </c>
      <c r="R70" s="56">
        <f t="shared" si="27"/>
        <v>6.3223839389542541E-2</v>
      </c>
      <c r="S70" s="56">
        <f t="shared" si="28"/>
        <v>6.4758262873352346E-2</v>
      </c>
    </row>
    <row r="71" spans="14:19" x14ac:dyDescent="0.25">
      <c r="N71" s="52">
        <v>0.7</v>
      </c>
      <c r="O71" s="53">
        <f t="shared" si="24"/>
        <v>0.33983422419123177</v>
      </c>
      <c r="P71" s="53">
        <f t="shared" si="25"/>
        <v>3.0249292020198024E-2</v>
      </c>
      <c r="Q71" s="56">
        <f t="shared" si="26"/>
        <v>0.56641179999999991</v>
      </c>
      <c r="R71" s="56">
        <f t="shared" si="27"/>
        <v>9.2423899426838735E-2</v>
      </c>
      <c r="S71" s="56">
        <f t="shared" si="28"/>
        <v>3.0249292020198024E-2</v>
      </c>
    </row>
    <row r="72" spans="14:19" x14ac:dyDescent="0.25">
      <c r="N72" s="52">
        <v>0.8</v>
      </c>
      <c r="O72" s="53">
        <f t="shared" si="24"/>
        <v>0.47347188695830117</v>
      </c>
      <c r="P72" s="53">
        <f t="shared" si="25"/>
        <v>1.5415683821263633E-2</v>
      </c>
      <c r="Q72" s="56">
        <f t="shared" si="26"/>
        <v>0.59582453333333329</v>
      </c>
      <c r="R72" s="56">
        <f t="shared" si="27"/>
        <v>0.12876901426221526</v>
      </c>
      <c r="S72" s="56">
        <f t="shared" si="28"/>
        <v>1.5415683821263633E-2</v>
      </c>
    </row>
    <row r="73" spans="14:19" x14ac:dyDescent="0.25">
      <c r="N73" s="52">
        <v>0.9</v>
      </c>
      <c r="O73" s="53">
        <f t="shared" si="24"/>
        <v>0.67906928250699083</v>
      </c>
      <c r="P73" s="53">
        <f t="shared" si="25"/>
        <v>7.1002653533055954E-3</v>
      </c>
      <c r="Q73" s="56">
        <f t="shared" si="26"/>
        <v>0.62523726666666657</v>
      </c>
      <c r="R73" s="56">
        <f t="shared" si="27"/>
        <v>0.1846848451466267</v>
      </c>
      <c r="S73" s="56">
        <f t="shared" si="28"/>
        <v>7.1002653533055954E-3</v>
      </c>
    </row>
    <row r="74" spans="14:19" x14ac:dyDescent="0.25">
      <c r="N74" s="54">
        <v>1</v>
      </c>
      <c r="O74" s="53">
        <f t="shared" si="24"/>
        <v>0.99999999999999967</v>
      </c>
      <c r="P74" s="55">
        <f t="shared" si="25"/>
        <v>8.6548128356744719E-18</v>
      </c>
      <c r="Q74" s="56">
        <f t="shared" si="26"/>
        <v>0.65464999999999995</v>
      </c>
      <c r="R74" s="56">
        <f t="shared" si="27"/>
        <v>0.27196760316532997</v>
      </c>
      <c r="S74" s="56">
        <f t="shared" si="28"/>
        <v>8.6548128356744719E-18</v>
      </c>
    </row>
  </sheetData>
  <mergeCells count="9">
    <mergeCell ref="N52:N55"/>
    <mergeCell ref="B54:G54"/>
    <mergeCell ref="B2:G2"/>
    <mergeCell ref="B14:G14"/>
    <mergeCell ref="B28:G28"/>
    <mergeCell ref="B15:G15"/>
    <mergeCell ref="B41:G41"/>
    <mergeCell ref="N7:T7"/>
    <mergeCell ref="N24:T24"/>
  </mergeCells>
  <pageMargins left="0.7" right="0.7" top="0.75" bottom="0.75" header="0.3" footer="0.3"/>
  <pageSetup paperSize="160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Mahmoud Ahmed Mohmed Ramadan</dc:creator>
  <cp:lastModifiedBy>Mahmoud Ahmed Mohmed Ramadan</cp:lastModifiedBy>
  <dcterms:created xsi:type="dcterms:W3CDTF">2024-03-07T16:43:33Z</dcterms:created>
  <dcterms:modified xsi:type="dcterms:W3CDTF">2024-07-04T00:47:11Z</dcterms:modified>
</cp:coreProperties>
</file>